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1235" windowHeight="8430" activeTab="1"/>
  </bookViews>
  <sheets>
    <sheet name="example" sheetId="1" r:id="rId1"/>
    <sheet name="2007" sheetId="2" r:id="rId2"/>
    <sheet name="Increase price" sheetId="3" r:id="rId3"/>
    <sheet name="Profits Graph" sheetId="4" r:id="rId4"/>
  </sheets>
  <definedNames/>
  <calcPr fullCalcOnLoad="1"/>
</workbook>
</file>

<file path=xl/sharedStrings.xml><?xml version="1.0" encoding="utf-8"?>
<sst xmlns="http://schemas.openxmlformats.org/spreadsheetml/2006/main" count="293" uniqueCount="144">
  <si>
    <t>QUANTITY</t>
  </si>
  <si>
    <t>UNIT</t>
  </si>
  <si>
    <t>$/UNIT</t>
  </si>
  <si>
    <t>TOTAL</t>
  </si>
  <si>
    <t>GROSS RETURNS</t>
  </si>
  <si>
    <t>VARIABLE COSTS</t>
  </si>
  <si>
    <t>PRODUCTION:</t>
  </si>
  <si>
    <t>ton</t>
  </si>
  <si>
    <t>acre</t>
  </si>
  <si>
    <t xml:space="preserve">  Seed</t>
  </si>
  <si>
    <t>lbs</t>
  </si>
  <si>
    <t xml:space="preserve">  Herbicides</t>
  </si>
  <si>
    <t xml:space="preserve">  Insecticides</t>
  </si>
  <si>
    <t xml:space="preserve">  Fungicides</t>
  </si>
  <si>
    <t xml:space="preserve">  Fuel and Lube</t>
  </si>
  <si>
    <t xml:space="preserve">  Repairs</t>
  </si>
  <si>
    <t xml:space="preserve">  Irrigation</t>
  </si>
  <si>
    <t xml:space="preserve">  Hired Labor</t>
  </si>
  <si>
    <t>Total Production Cost</t>
  </si>
  <si>
    <t>HARVESTING AND MARKETING:</t>
  </si>
  <si>
    <t xml:space="preserve">  Hired Labor: Grade/Pack</t>
  </si>
  <si>
    <t>each</t>
  </si>
  <si>
    <t>Total Harvest and Marketing Cost</t>
  </si>
  <si>
    <t>TOTAL VARIABLE COST</t>
  </si>
  <si>
    <t>RETURN ABOVE VARIABLE COSTS</t>
  </si>
  <si>
    <t>FIXED COSTS</t>
  </si>
  <si>
    <t xml:space="preserve">  Depreciation on Machinery and Equipment</t>
  </si>
  <si>
    <t xml:space="preserve">  Taxes on Land</t>
  </si>
  <si>
    <t xml:space="preserve">  Insurance</t>
  </si>
  <si>
    <t>TOTAL FIXED COSTS</t>
  </si>
  <si>
    <t>TOTAL EXPENSES</t>
  </si>
  <si>
    <t>RETURN TO OPERATOR LABOR, LAND, CAPITAL, AND MGT</t>
  </si>
  <si>
    <t>Operator and Unpaid Family Labor</t>
  </si>
  <si>
    <t>RETURN TO LAND, CAPITAL, AND MANAGEMENT</t>
  </si>
  <si>
    <t>University of Kentucky, College of Agriculture, Cooperative Extension Service.</t>
  </si>
  <si>
    <t xml:space="preserve">  Depreciation on Irrigation System</t>
  </si>
  <si>
    <t xml:space="preserve">  Hired Labor: Harvest</t>
  </si>
  <si>
    <t xml:space="preserve">  Boxes</t>
  </si>
  <si>
    <t>Interest</t>
  </si>
  <si>
    <t xml:space="preserve">  Pollination</t>
  </si>
  <si>
    <t>hive</t>
  </si>
  <si>
    <t xml:space="preserve">  Plastic Mulch/Drip Lines</t>
  </si>
  <si>
    <t xml:space="preserve">  Plastic Disposal</t>
  </si>
  <si>
    <t xml:space="preserve">  Plastic Disposal Fee</t>
  </si>
  <si>
    <t>SQUASH, SUMMER: Trickle Irrigated</t>
  </si>
  <si>
    <t>Estimated per Acre Costs and Returns</t>
  </si>
  <si>
    <t>hours</t>
  </si>
  <si>
    <t>Annual Interest Rate</t>
  </si>
  <si>
    <t>fee</t>
  </si>
  <si>
    <t xml:space="preserve">  Marketing Costs</t>
  </si>
  <si>
    <t xml:space="preserve">  Summer Squash (5/9 bu box)</t>
  </si>
  <si>
    <t>gross returns</t>
  </si>
  <si>
    <t>pounds</t>
  </si>
  <si>
    <t>Sulfer, phosphorus, etc.</t>
  </si>
  <si>
    <t xml:space="preserve">  Fertilizer / compost</t>
  </si>
  <si>
    <t>bag</t>
  </si>
  <si>
    <t>truckload</t>
  </si>
  <si>
    <t xml:space="preserve">  Sprinkler system parts</t>
  </si>
  <si>
    <t xml:space="preserve"> </t>
  </si>
  <si>
    <t>total fee</t>
  </si>
  <si>
    <t xml:space="preserve">  Fuel and Lube, tiller</t>
  </si>
  <si>
    <t>gallons</t>
  </si>
  <si>
    <t xml:space="preserve">  Cover crop seeds</t>
  </si>
  <si>
    <t xml:space="preserve">  Bags</t>
  </si>
  <si>
    <t xml:space="preserve">  Stall Fees</t>
  </si>
  <si>
    <t xml:space="preserve">  Market dues</t>
  </si>
  <si>
    <t>markets</t>
  </si>
  <si>
    <t xml:space="preserve">  Travel to market</t>
  </si>
  <si>
    <t xml:space="preserve">  Market service fees</t>
  </si>
  <si>
    <t xml:space="preserve">  Scale certification and maintenance</t>
  </si>
  <si>
    <t xml:space="preserve">  Insurance, market</t>
  </si>
  <si>
    <t>on what?</t>
  </si>
  <si>
    <t xml:space="preserve">  Summer Squash </t>
  </si>
  <si>
    <t xml:space="preserve">  Power to run refrigerator</t>
  </si>
  <si>
    <t>weeks</t>
  </si>
  <si>
    <t>Squash % of sales:</t>
  </si>
  <si>
    <t>Squash % of garden area</t>
  </si>
  <si>
    <t># markets with squash sales</t>
  </si>
  <si>
    <t>.5 packets</t>
  </si>
  <si>
    <t>(Rodent bombs)</t>
  </si>
  <si>
    <t xml:space="preserve">  Pesticides</t>
  </si>
  <si>
    <t>PERCENT</t>
  </si>
  <si>
    <t xml:space="preserve">of garden </t>
  </si>
  <si>
    <t>or sales</t>
  </si>
  <si>
    <t>Fixed fee charged weekly by Nampa Farmers' Market</t>
  </si>
  <si>
    <t xml:space="preserve">  Soil amendments</t>
  </si>
  <si>
    <t xml:space="preserve"> (Sulfer, P, etc.)</t>
  </si>
  <si>
    <t>order</t>
  </si>
  <si>
    <t>total purchases</t>
  </si>
  <si>
    <t>15 varieities, .5 package used per year</t>
  </si>
  <si>
    <t>none this year</t>
  </si>
  <si>
    <t>annual fee</t>
  </si>
  <si>
    <t>Using % of sales rather than garden area</t>
  </si>
  <si>
    <t xml:space="preserve">SQUASH, SUMMER: </t>
  </si>
  <si>
    <t>Estimated Costs and Returns</t>
  </si>
  <si>
    <t>free service from native bees!</t>
  </si>
  <si>
    <t>total costs</t>
  </si>
  <si>
    <t>$0.45 per mile, 56 miles round trp</t>
  </si>
  <si>
    <t>50 bags used per week, estimate of average</t>
  </si>
  <si>
    <t>total cost</t>
  </si>
  <si>
    <t>6% of sales each week</t>
  </si>
  <si>
    <t>75% because the refrigerator is left on for the week mostly  for squash</t>
  </si>
  <si>
    <t>See below **</t>
  </si>
  <si>
    <t>**</t>
  </si>
  <si>
    <t>This is a very high estimated energy usage, but the refrigerator is old.</t>
  </si>
  <si>
    <t>6.2 cents per kwh, 168 hrs per week, .2 kw used by refrigerator per hour, estimated.</t>
  </si>
  <si>
    <t xml:space="preserve">  Depreciation on Machinery and Equipment </t>
  </si>
  <si>
    <t>(Tiller, fridge, scale)</t>
  </si>
  <si>
    <t xml:space="preserve">  Taxes on personal property</t>
  </si>
  <si>
    <t xml:space="preserve">  Irrigation district fees</t>
  </si>
  <si>
    <t>amount lost in 2007</t>
  </si>
  <si>
    <t>modified from</t>
  </si>
  <si>
    <t>and number of markets</t>
  </si>
  <si>
    <t>http://www.uky.edu/Ag/AgEcon/pubs/software/budgets_veg_melon.html</t>
  </si>
  <si>
    <t>Other produce sales</t>
  </si>
  <si>
    <t>$, lbs</t>
  </si>
  <si>
    <t xml:space="preserve">amount gained or lost if increased revenue </t>
  </si>
  <si>
    <t>400 lb / yr</t>
  </si>
  <si>
    <t>600 lb / yr</t>
  </si>
  <si>
    <t>800 lb / yr</t>
  </si>
  <si>
    <t>1000 lb / yr</t>
  </si>
  <si>
    <t>15 varieties .5 package used per year</t>
  </si>
  <si>
    <t>squash space</t>
  </si>
  <si>
    <t>production and marketing costs</t>
  </si>
  <si>
    <t>fixed costs</t>
  </si>
  <si>
    <t>unpaid labor</t>
  </si>
  <si>
    <t>profit</t>
  </si>
  <si>
    <t>Savings on our shopping bill from eating squash from our garden and freezing some for the winter</t>
  </si>
  <si>
    <t># meals</t>
  </si>
  <si>
    <t>Richard Trimble</t>
  </si>
  <si>
    <t xml:space="preserve">Matthew Ernst </t>
  </si>
  <si>
    <t xml:space="preserve">                   </t>
  </si>
  <si>
    <t xml:space="preserve">Steve Isaacs  </t>
  </si>
  <si>
    <t xml:space="preserve">       </t>
  </si>
  <si>
    <t xml:space="preserve">Tim Woods  </t>
  </si>
  <si>
    <t xml:space="preserve">Stephanie Goode  </t>
  </si>
  <si>
    <t>sisaacs@uky.edu</t>
  </si>
  <si>
    <t>rtrimble@uky.edu</t>
  </si>
  <si>
    <t>on borrowed operating capital (or opportunity capital)</t>
  </si>
  <si>
    <t>What would vegetables cost if I did not eat what I grow?</t>
  </si>
  <si>
    <t xml:space="preserve">Scroll right to see tables that show how profit increases </t>
  </si>
  <si>
    <t>as price and/or production increase.</t>
  </si>
  <si>
    <t>Figure 1</t>
  </si>
  <si>
    <r>
      <t>**</t>
    </r>
    <r>
      <rPr>
        <sz val="10"/>
        <rFont val="Arial"/>
        <family val="0"/>
      </rPr>
      <t>75% because the refrigerator is left on for the week mostly  for squash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</si>
</sst>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.5"/>
      <name val="Arial"/>
      <family val="2"/>
    </font>
    <font>
      <b/>
      <sz val="12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 horizontal="right"/>
    </xf>
    <xf numFmtId="1" fontId="4" fillId="0" borderId="0" xfId="0" applyNumberFormat="1" applyFont="1" applyAlignment="1" applyProtection="1">
      <alignment horizontal="right"/>
      <protection locked="0"/>
    </xf>
    <xf numFmtId="9" fontId="4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9" fontId="0" fillId="0" borderId="0" xfId="21" applyAlignment="1">
      <alignment horizontal="right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44" fontId="0" fillId="0" borderId="0" xfId="17" applyAlignment="1">
      <alignment/>
    </xf>
    <xf numFmtId="0" fontId="3" fillId="0" borderId="1" xfId="0" applyFont="1" applyBorder="1" applyAlignment="1">
      <alignment horizontal="left"/>
    </xf>
    <xf numFmtId="9" fontId="0" fillId="0" borderId="0" xfId="21" applyAlignment="1">
      <alignment/>
    </xf>
    <xf numFmtId="9" fontId="0" fillId="0" borderId="0" xfId="0" applyNumberFormat="1" applyAlignment="1">
      <alignment horizontal="right"/>
    </xf>
    <xf numFmtId="9" fontId="4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9" fontId="4" fillId="0" borderId="0" xfId="21" applyFont="1" applyAlignment="1" applyProtection="1">
      <alignment horizontal="right"/>
      <protection locked="0"/>
    </xf>
    <xf numFmtId="9" fontId="4" fillId="0" borderId="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9" fontId="4" fillId="0" borderId="0" xfId="21" applyFont="1" applyAlignment="1">
      <alignment/>
    </xf>
    <xf numFmtId="44" fontId="0" fillId="0" borderId="0" xfId="17" applyAlignment="1">
      <alignment/>
    </xf>
    <xf numFmtId="9" fontId="0" fillId="0" borderId="0" xfId="21" applyAlignment="1">
      <alignment/>
    </xf>
    <xf numFmtId="9" fontId="0" fillId="0" borderId="0" xfId="21" applyAlignment="1">
      <alignment horizontal="right"/>
    </xf>
    <xf numFmtId="164" fontId="0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>
      <alignment horizontal="right"/>
    </xf>
    <xf numFmtId="44" fontId="0" fillId="0" borderId="0" xfId="17" applyFont="1" applyAlignment="1">
      <alignment/>
    </xf>
    <xf numFmtId="9" fontId="0" fillId="0" borderId="0" xfId="0" applyNumberFormat="1" applyAlignment="1">
      <alignment/>
    </xf>
    <xf numFmtId="44" fontId="0" fillId="2" borderId="0" xfId="17" applyFill="1" applyAlignment="1">
      <alignment/>
    </xf>
    <xf numFmtId="9" fontId="4" fillId="0" borderId="1" xfId="21" applyFont="1" applyBorder="1" applyAlignment="1" applyProtection="1">
      <alignment horizontal="right"/>
      <protection locked="0"/>
    </xf>
    <xf numFmtId="44" fontId="0" fillId="0" borderId="0" xfId="17" applyAlignment="1">
      <alignment horizontal="left"/>
    </xf>
    <xf numFmtId="7" fontId="0" fillId="0" borderId="0" xfId="17" applyNumberFormat="1" applyAlignment="1">
      <alignment/>
    </xf>
    <xf numFmtId="7" fontId="0" fillId="0" borderId="0" xfId="17" applyNumberFormat="1" applyFont="1" applyAlignment="1" applyProtection="1">
      <alignment horizontal="right"/>
      <protection locked="0"/>
    </xf>
    <xf numFmtId="7" fontId="0" fillId="0" borderId="0" xfId="17" applyNumberForma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9" fontId="0" fillId="0" borderId="0" xfId="0" applyNumberFormat="1" applyFont="1" applyAlignment="1" applyProtection="1">
      <alignment horizontal="right"/>
      <protection locked="0"/>
    </xf>
    <xf numFmtId="9" fontId="0" fillId="0" borderId="0" xfId="21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9" fontId="0" fillId="0" borderId="0" xfId="21" applyFont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20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8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Costs and Profits, 800 lbs per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225"/>
          <c:w val="0.9905"/>
          <c:h val="0.90775"/>
        </c:manualLayout>
      </c:layout>
      <c:barChart>
        <c:barDir val="bar"/>
        <c:grouping val="stacked"/>
        <c:varyColors val="0"/>
        <c:ser>
          <c:idx val="1"/>
          <c:order val="0"/>
          <c:tx>
            <c:v>Production and Market costs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'Increase price'!$U$20:$U$30</c:f>
              <c:numCache/>
            </c:numRef>
          </c:cat>
          <c:val>
            <c:numRef>
              <c:f>'Increase price'!$V$20:$V$30</c:f>
              <c:numCache/>
            </c:numRef>
          </c:val>
        </c:ser>
        <c:ser>
          <c:idx val="2"/>
          <c:order val="1"/>
          <c:tx>
            <c:v>Fixed costs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'Increase price'!$U$20:$U$30</c:f>
              <c:numCache/>
            </c:numRef>
          </c:cat>
          <c:val>
            <c:numRef>
              <c:f>'Increase price'!$W$20:$W$30</c:f>
              <c:numCache/>
            </c:numRef>
          </c:val>
        </c:ser>
        <c:ser>
          <c:idx val="3"/>
          <c:order val="2"/>
          <c:tx>
            <c:v>Unpaid labor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'Increase price'!$U$20:$U$30</c:f>
              <c:numCache/>
            </c:numRef>
          </c:cat>
          <c:val>
            <c:numRef>
              <c:f>'Increase price'!$X$20:$X$30</c:f>
              <c:numCache/>
            </c:numRef>
          </c:val>
        </c:ser>
        <c:ser>
          <c:idx val="4"/>
          <c:order val="3"/>
          <c:tx>
            <c:v>Profit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'Increase price'!$U$20:$U$30</c:f>
              <c:numCache/>
            </c:numRef>
          </c:cat>
          <c:val>
            <c:numRef>
              <c:f>'Increase price'!$Y$20:$Y$30</c:f>
              <c:numCache/>
            </c:numRef>
          </c:val>
        </c:ser>
        <c:overlap val="100"/>
        <c:axId val="16208370"/>
        <c:axId val="11657603"/>
      </c:barChart>
      <c:catAx>
        <c:axId val="1620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 val="autoZero"/>
        <c:auto val="1"/>
        <c:lblOffset val="100"/>
        <c:noMultiLvlLbl val="0"/>
      </c:catAx>
      <c:valAx>
        <c:axId val="11657603"/>
        <c:scaling>
          <c:orientation val="minMax"/>
        </c:scaling>
        <c:axPos val="b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6208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5965"/>
          <c:w val="0.3445"/>
          <c:h val="0.2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Profit or Loss from Squash 
as a function of price per pound and total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85"/>
          <c:w val="0.869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'Increase price'!$Y$1</c:f>
              <c:strCache>
                <c:ptCount val="1"/>
                <c:pt idx="0">
                  <c:v>1000 lb / yr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'Increase price'!$U$2:$U$15</c:f>
              <c:numCache>
                <c:ptCount val="14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  <c:pt idx="11">
                  <c:v>3.5</c:v>
                </c:pt>
                <c:pt idx="12">
                  <c:v>3.75</c:v>
                </c:pt>
                <c:pt idx="13">
                  <c:v>4</c:v>
                </c:pt>
              </c:numCache>
            </c:numRef>
          </c:cat>
          <c:val>
            <c:numRef>
              <c:f>'Increase price'!$Y$2:$Y$15</c:f>
              <c:numCache>
                <c:ptCount val="14"/>
                <c:pt idx="0">
                  <c:v>-522.8468</c:v>
                </c:pt>
                <c:pt idx="1">
                  <c:v>-415.0588</c:v>
                </c:pt>
                <c:pt idx="2">
                  <c:v>-292.3046823529412</c:v>
                </c:pt>
                <c:pt idx="3">
                  <c:v>-157.0788</c:v>
                </c:pt>
                <c:pt idx="4">
                  <c:v>-11.350378947368426</c:v>
                </c:pt>
                <c:pt idx="5">
                  <c:v>143.3052</c:v>
                </c:pt>
                <c:pt idx="6">
                  <c:v>305.61262857142856</c:v>
                </c:pt>
                <c:pt idx="7">
                  <c:v>474.52847272727286</c:v>
                </c:pt>
                <c:pt idx="8">
                  <c:v>649.1907652173911</c:v>
                </c:pt>
                <c:pt idx="9">
                  <c:v>828.8811999999998</c:v>
                </c:pt>
                <c:pt idx="10">
                  <c:v>1012.9964</c:v>
                </c:pt>
                <c:pt idx="11">
                  <c:v>1201.0258153846155</c:v>
                </c:pt>
                <c:pt idx="12">
                  <c:v>1392.5345333333335</c:v>
                </c:pt>
                <c:pt idx="13">
                  <c:v>1587.1497714285715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'Increase price'!$X$1</c:f>
              <c:strCache>
                <c:ptCount val="1"/>
                <c:pt idx="0">
                  <c:v>800 lb / yr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cat>
            <c:numRef>
              <c:f>'Increase price'!$U$2:$U$15</c:f>
              <c:numCache>
                <c:ptCount val="14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  <c:pt idx="11">
                  <c:v>3.5</c:v>
                </c:pt>
                <c:pt idx="12">
                  <c:v>3.75</c:v>
                </c:pt>
                <c:pt idx="13">
                  <c:v>4</c:v>
                </c:pt>
              </c:numCache>
            </c:numRef>
          </c:cat>
          <c:val>
            <c:numRef>
              <c:f>'Increase price'!$X$2:$X$15</c:f>
              <c:numCache>
                <c:ptCount val="14"/>
                <c:pt idx="0">
                  <c:v>-557.7888</c:v>
                </c:pt>
                <c:pt idx="1">
                  <c:v>-481.3782736842104</c:v>
                </c:pt>
                <c:pt idx="2">
                  <c:v>-393.8088</c:v>
                </c:pt>
                <c:pt idx="3">
                  <c:v>-296.6745142857143</c:v>
                </c:pt>
                <c:pt idx="4">
                  <c:v>-191.27970909090914</c:v>
                </c:pt>
                <c:pt idx="5">
                  <c:v>-78.7018434782608</c:v>
                </c:pt>
                <c:pt idx="6">
                  <c:v>40.16120000000001</c:v>
                </c:pt>
                <c:pt idx="7">
                  <c:v>164.5552</c:v>
                </c:pt>
                <c:pt idx="8">
                  <c:v>293.84196923076934</c:v>
                </c:pt>
                <c:pt idx="9">
                  <c:v>427.47786666666684</c:v>
                </c:pt>
                <c:pt idx="10">
                  <c:v>564.9969142857144</c:v>
                </c:pt>
                <c:pt idx="11">
                  <c:v>705.9974068965519</c:v>
                </c:pt>
                <c:pt idx="12">
                  <c:v>850.1311999999998</c:v>
                </c:pt>
                <c:pt idx="13">
                  <c:v>997.0950709677418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'Increase price'!$W$1</c:f>
              <c:strCache>
                <c:ptCount val="1"/>
                <c:pt idx="0">
                  <c:v>600 lb / yr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'Increase price'!$U$2:$U$15</c:f>
              <c:numCache>
                <c:ptCount val="14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  <c:pt idx="11">
                  <c:v>3.5</c:v>
                </c:pt>
                <c:pt idx="12">
                  <c:v>3.75</c:v>
                </c:pt>
                <c:pt idx="13">
                  <c:v>4</c:v>
                </c:pt>
              </c:numCache>
            </c:numRef>
          </c:cat>
          <c:val>
            <c:numRef>
              <c:f>'Increase price'!$W$2:$W$15</c:f>
              <c:numCache>
                <c:ptCount val="14"/>
                <c:pt idx="0">
                  <c:v>-585.3561913043479</c:v>
                </c:pt>
                <c:pt idx="1">
                  <c:v>-536.5388</c:v>
                </c:pt>
                <c:pt idx="2">
                  <c:v>-480.34680000000003</c:v>
                </c:pt>
                <c:pt idx="3">
                  <c:v>-417.63110769230775</c:v>
                </c:pt>
                <c:pt idx="4">
                  <c:v>-349.1165777777777</c:v>
                </c:pt>
                <c:pt idx="5">
                  <c:v>-275.4245142857144</c:v>
                </c:pt>
                <c:pt idx="6">
                  <c:v>-197.09052413793097</c:v>
                </c:pt>
                <c:pt idx="7">
                  <c:v>-114.5788</c:v>
                </c:pt>
                <c:pt idx="8">
                  <c:v>-28.293638709677452</c:v>
                </c:pt>
                <c:pt idx="9">
                  <c:v>61.41120000000001</c:v>
                </c:pt>
                <c:pt idx="10">
                  <c:v>154.2248363636363</c:v>
                </c:pt>
                <c:pt idx="11">
                  <c:v>249.8729647058824</c:v>
                </c:pt>
                <c:pt idx="12">
                  <c:v>348.11262857142856</c:v>
                </c:pt>
                <c:pt idx="13">
                  <c:v>448.72786666666684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'Increase price'!$V$1</c:f>
              <c:strCache>
                <c:ptCount val="1"/>
                <c:pt idx="0">
                  <c:v>400 lb / yr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'Increase price'!$U$2:$U$15</c:f>
              <c:numCache>
                <c:ptCount val="14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  <c:pt idx="11">
                  <c:v>3.5</c:v>
                </c:pt>
                <c:pt idx="12">
                  <c:v>3.75</c:v>
                </c:pt>
                <c:pt idx="13">
                  <c:v>4</c:v>
                </c:pt>
              </c:numCache>
            </c:numRef>
          </c:cat>
          <c:val>
            <c:numRef>
              <c:f>'Increase price'!$V$2:$V$15</c:f>
              <c:numCache>
                <c:ptCount val="14"/>
                <c:pt idx="0">
                  <c:v>-625.7933454545455</c:v>
                </c:pt>
                <c:pt idx="1">
                  <c:v>-599.8211529411765</c:v>
                </c:pt>
                <c:pt idx="2">
                  <c:v>-569.9616571428571</c:v>
                </c:pt>
                <c:pt idx="3">
                  <c:v>-536.5388</c:v>
                </c:pt>
                <c:pt idx="4">
                  <c:v>-499.84150270270266</c:v>
                </c:pt>
                <c:pt idx="5">
                  <c:v>-460.1282736842105</c:v>
                </c:pt>
                <c:pt idx="6">
                  <c:v>-417.63110769230775</c:v>
                </c:pt>
                <c:pt idx="7">
                  <c:v>-372.5588</c:v>
                </c:pt>
                <c:pt idx="8">
                  <c:v>-325.0997756097561</c:v>
                </c:pt>
                <c:pt idx="9">
                  <c:v>-275.4245142857144</c:v>
                </c:pt>
                <c:pt idx="10">
                  <c:v>-223.68763720930224</c:v>
                </c:pt>
                <c:pt idx="11">
                  <c:v>-170.02970909090914</c:v>
                </c:pt>
                <c:pt idx="12">
                  <c:v>-114.5788</c:v>
                </c:pt>
                <c:pt idx="13">
                  <c:v>-57.4518434782608</c:v>
                </c:pt>
              </c:numCache>
            </c:numRef>
          </c:val>
          <c:smooth val="0"/>
        </c:ser>
        <c:marker val="1"/>
        <c:axId val="37809564"/>
        <c:axId val="4741757"/>
      </c:lineChart>
      <c:catAx>
        <c:axId val="3780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Price per 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Profit or Loss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809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5"/>
          <c:y val="0.22925"/>
          <c:w val="0.21125"/>
          <c:h val="0.22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headerFooter>
    <oddHeader>&amp;LFigure 2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31</xdr:row>
      <xdr:rowOff>19050</xdr:rowOff>
    </xdr:from>
    <xdr:to>
      <xdr:col>29</xdr:col>
      <xdr:colOff>28575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13134975" y="5038725"/>
        <a:ext cx="60579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0.1845</cdr:y>
    </cdr:from>
    <cdr:to>
      <cdr:x>0.37275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1085850"/>
          <a:ext cx="1343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Total squash yield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y.edu/Ag/AgEcon/pubs/software/budgets_veg_melon.html" TargetMode="External" /><Relationship Id="rId2" Type="http://schemas.openxmlformats.org/officeDocument/2006/relationships/hyperlink" Target="mailto:sisaacs@uky.edu" TargetMode="External" /><Relationship Id="rId3" Type="http://schemas.openxmlformats.org/officeDocument/2006/relationships/hyperlink" Target="mailto:rtrimble@uky.ed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workbookViewId="0" topLeftCell="A1">
      <selection activeCell="B56" sqref="B56"/>
    </sheetView>
  </sheetViews>
  <sheetFormatPr defaultColWidth="9.140625" defaultRowHeight="12.75"/>
  <sheetData>
    <row r="1" spans="2:5" ht="12.75">
      <c r="B1" s="77" t="s">
        <v>44</v>
      </c>
      <c r="C1" s="77"/>
      <c r="D1" s="77"/>
      <c r="E1" s="77"/>
    </row>
    <row r="2" spans="2:5" ht="12.75">
      <c r="B2" s="77" t="s">
        <v>45</v>
      </c>
      <c r="C2" s="77"/>
      <c r="D2" s="77"/>
      <c r="E2" s="77"/>
    </row>
    <row r="3" ht="12.75">
      <c r="B3" s="2"/>
    </row>
    <row r="5" spans="5:9" ht="12.75">
      <c r="E5" s="75" t="s">
        <v>0</v>
      </c>
      <c r="F5" s="75"/>
      <c r="G5" s="3" t="s">
        <v>1</v>
      </c>
      <c r="H5" s="3" t="s">
        <v>2</v>
      </c>
      <c r="I5" s="3" t="s">
        <v>3</v>
      </c>
    </row>
    <row r="6" spans="2:9" ht="12.75">
      <c r="B6" s="77" t="s">
        <v>4</v>
      </c>
      <c r="C6" s="77"/>
      <c r="F6" s="4"/>
      <c r="G6" s="4"/>
      <c r="H6" s="4"/>
      <c r="I6" s="4"/>
    </row>
    <row r="7" spans="2:9" ht="12.75">
      <c r="B7" s="78" t="s">
        <v>50</v>
      </c>
      <c r="C7" s="78"/>
      <c r="D7" s="78"/>
      <c r="F7" s="6">
        <v>1000</v>
      </c>
      <c r="G7" s="4" t="s">
        <v>52</v>
      </c>
      <c r="H7" s="7">
        <v>1.75</v>
      </c>
      <c r="I7" s="8">
        <f>H7*F7</f>
        <v>1750</v>
      </c>
    </row>
    <row r="8" spans="2:9" ht="12.75">
      <c r="B8" s="74"/>
      <c r="C8" s="74"/>
      <c r="D8" s="74"/>
      <c r="E8" s="74"/>
      <c r="F8" s="74"/>
      <c r="G8" s="74"/>
      <c r="H8" s="74"/>
      <c r="I8" s="74"/>
    </row>
    <row r="9" spans="2:9" ht="12.75">
      <c r="B9" s="77" t="s">
        <v>5</v>
      </c>
      <c r="C9" s="77"/>
      <c r="F9" s="4"/>
      <c r="G9" s="4"/>
      <c r="H9" s="8"/>
      <c r="I9" s="8"/>
    </row>
    <row r="10" spans="2:9" ht="12.75">
      <c r="B10" s="77" t="s">
        <v>6</v>
      </c>
      <c r="C10" s="77"/>
      <c r="F10" s="4"/>
      <c r="G10" s="4"/>
      <c r="H10" s="8"/>
      <c r="I10" s="8"/>
    </row>
    <row r="11" spans="2:9" ht="12.75">
      <c r="B11" t="s">
        <v>53</v>
      </c>
      <c r="F11" s="6">
        <v>0.5</v>
      </c>
      <c r="G11" s="4" t="s">
        <v>7</v>
      </c>
      <c r="H11" s="7">
        <v>12.12</v>
      </c>
      <c r="I11" s="8">
        <v>6.06</v>
      </c>
    </row>
    <row r="12" spans="2:9" ht="12.75">
      <c r="B12" t="s">
        <v>54</v>
      </c>
      <c r="F12" s="4">
        <v>1</v>
      </c>
      <c r="G12" s="4" t="s">
        <v>8</v>
      </c>
      <c r="H12" s="7">
        <v>110</v>
      </c>
      <c r="I12" s="8">
        <v>110</v>
      </c>
    </row>
    <row r="13" spans="2:9" ht="12.75">
      <c r="B13" t="s">
        <v>9</v>
      </c>
      <c r="F13" s="6">
        <v>2</v>
      </c>
      <c r="G13" s="4" t="s">
        <v>10</v>
      </c>
      <c r="H13" s="7">
        <v>45</v>
      </c>
      <c r="I13" s="8">
        <v>90</v>
      </c>
    </row>
    <row r="14" spans="2:9" ht="12.75">
      <c r="B14" s="78" t="s">
        <v>41</v>
      </c>
      <c r="C14" s="78"/>
      <c r="D14" s="78"/>
      <c r="F14" s="4">
        <v>1</v>
      </c>
      <c r="G14" s="4" t="s">
        <v>8</v>
      </c>
      <c r="H14" s="7">
        <v>300</v>
      </c>
      <c r="I14" s="8">
        <v>300</v>
      </c>
    </row>
    <row r="15" spans="2:9" ht="12.75">
      <c r="B15" s="78" t="s">
        <v>11</v>
      </c>
      <c r="C15" s="78"/>
      <c r="F15" s="9">
        <v>0</v>
      </c>
      <c r="G15" s="4" t="s">
        <v>8</v>
      </c>
      <c r="H15" s="7">
        <v>50</v>
      </c>
      <c r="I15" s="8">
        <v>50</v>
      </c>
    </row>
    <row r="16" spans="2:9" ht="12.75">
      <c r="B16" s="78" t="s">
        <v>12</v>
      </c>
      <c r="C16" s="78"/>
      <c r="F16" s="4">
        <v>0</v>
      </c>
      <c r="G16" s="4" t="s">
        <v>8</v>
      </c>
      <c r="H16" s="7">
        <v>60</v>
      </c>
      <c r="I16" s="8">
        <v>60</v>
      </c>
    </row>
    <row r="17" spans="2:9" ht="12.75">
      <c r="B17" s="78" t="s">
        <v>13</v>
      </c>
      <c r="C17" s="78"/>
      <c r="F17" s="4">
        <v>0</v>
      </c>
      <c r="G17" s="4" t="s">
        <v>8</v>
      </c>
      <c r="H17" s="7">
        <v>130</v>
      </c>
      <c r="I17" s="8">
        <v>130</v>
      </c>
    </row>
    <row r="18" spans="2:9" ht="12.75">
      <c r="B18" s="78" t="s">
        <v>39</v>
      </c>
      <c r="C18" s="78"/>
      <c r="F18" s="6">
        <v>0</v>
      </c>
      <c r="G18" s="4" t="s">
        <v>40</v>
      </c>
      <c r="H18" s="7">
        <v>40</v>
      </c>
      <c r="I18" s="8">
        <v>40</v>
      </c>
    </row>
    <row r="19" spans="2:9" ht="12.75">
      <c r="B19" s="78" t="s">
        <v>14</v>
      </c>
      <c r="C19" s="78"/>
      <c r="F19" s="6">
        <v>0</v>
      </c>
      <c r="G19" s="4" t="s">
        <v>46</v>
      </c>
      <c r="H19" s="7">
        <v>2.574</v>
      </c>
      <c r="I19" s="8">
        <v>23.680799999999998</v>
      </c>
    </row>
    <row r="20" spans="2:9" ht="12.75">
      <c r="B20" t="s">
        <v>15</v>
      </c>
      <c r="F20" s="4">
        <v>0</v>
      </c>
      <c r="G20" s="4" t="s">
        <v>8</v>
      </c>
      <c r="H20" s="7">
        <v>44.803</v>
      </c>
      <c r="I20" s="8">
        <v>44.803</v>
      </c>
    </row>
    <row r="21" spans="2:9" ht="12.75">
      <c r="B21" t="s">
        <v>16</v>
      </c>
      <c r="F21" s="6">
        <v>90</v>
      </c>
      <c r="G21" s="4" t="s">
        <v>46</v>
      </c>
      <c r="H21" s="7">
        <v>0.4</v>
      </c>
      <c r="I21" s="8">
        <v>36</v>
      </c>
    </row>
    <row r="22" spans="2:9" ht="12.75">
      <c r="B22" s="79" t="s">
        <v>17</v>
      </c>
      <c r="C22" s="79"/>
      <c r="D22" s="10"/>
      <c r="E22" s="10"/>
      <c r="F22" s="11">
        <v>0</v>
      </c>
      <c r="G22" s="12" t="s">
        <v>46</v>
      </c>
      <c r="H22" s="13">
        <v>8</v>
      </c>
      <c r="I22" s="14">
        <v>200</v>
      </c>
    </row>
    <row r="23" spans="2:10" ht="12.75">
      <c r="B23" s="80" t="s">
        <v>18</v>
      </c>
      <c r="C23" s="80"/>
      <c r="D23" s="80"/>
      <c r="F23" s="4"/>
      <c r="G23" s="4"/>
      <c r="H23" s="8"/>
      <c r="I23" s="20">
        <f>SUM(I11:I22)</f>
        <v>1090.5438</v>
      </c>
      <c r="J23" s="8">
        <v>1090.5438</v>
      </c>
    </row>
    <row r="24" spans="6:9" ht="12.75">
      <c r="F24" s="4"/>
      <c r="G24" s="4"/>
      <c r="H24" s="8"/>
      <c r="I24" s="8"/>
    </row>
    <row r="25" spans="2:9" ht="12.75">
      <c r="B25" s="77" t="s">
        <v>19</v>
      </c>
      <c r="C25" s="77"/>
      <c r="D25" s="77"/>
      <c r="E25" s="77"/>
      <c r="F25" s="4"/>
      <c r="G25" s="4"/>
      <c r="H25" s="8"/>
      <c r="I25" s="8"/>
    </row>
    <row r="26" spans="2:9" ht="12.75">
      <c r="B26" s="78" t="s">
        <v>42</v>
      </c>
      <c r="C26" s="78"/>
      <c r="F26" s="6">
        <v>10</v>
      </c>
      <c r="G26" s="4" t="s">
        <v>46</v>
      </c>
      <c r="H26" s="7">
        <v>8</v>
      </c>
      <c r="I26" s="8">
        <v>80</v>
      </c>
    </row>
    <row r="27" spans="2:9" ht="12.75">
      <c r="B27" s="78" t="s">
        <v>43</v>
      </c>
      <c r="C27" s="78"/>
      <c r="D27" s="78"/>
      <c r="F27" s="4">
        <v>1</v>
      </c>
      <c r="G27" s="4" t="s">
        <v>48</v>
      </c>
      <c r="H27" s="7">
        <v>10</v>
      </c>
      <c r="I27" s="8">
        <v>10</v>
      </c>
    </row>
    <row r="28" spans="2:9" ht="12.75">
      <c r="B28" s="78" t="s">
        <v>36</v>
      </c>
      <c r="C28" s="78"/>
      <c r="D28" s="78"/>
      <c r="F28" s="15">
        <v>72</v>
      </c>
      <c r="G28" s="4" t="s">
        <v>46</v>
      </c>
      <c r="H28" s="7">
        <v>8</v>
      </c>
      <c r="I28" s="8">
        <v>576</v>
      </c>
    </row>
    <row r="29" spans="2:9" ht="12.75">
      <c r="B29" s="78" t="s">
        <v>20</v>
      </c>
      <c r="C29" s="78"/>
      <c r="D29" s="78"/>
      <c r="F29" s="15">
        <v>0</v>
      </c>
      <c r="G29" s="4" t="s">
        <v>46</v>
      </c>
      <c r="H29" s="7">
        <v>8</v>
      </c>
      <c r="I29" s="8">
        <v>800</v>
      </c>
    </row>
    <row r="30" spans="2:9" ht="12.75">
      <c r="B30" t="s">
        <v>37</v>
      </c>
      <c r="F30" s="9">
        <v>1000</v>
      </c>
      <c r="G30" s="4" t="s">
        <v>21</v>
      </c>
      <c r="H30" s="7">
        <v>1</v>
      </c>
      <c r="I30" s="8">
        <v>1000</v>
      </c>
    </row>
    <row r="31" spans="2:9" ht="12.75">
      <c r="B31" s="78" t="s">
        <v>49</v>
      </c>
      <c r="C31" s="78"/>
      <c r="F31" s="16">
        <v>0.1</v>
      </c>
      <c r="G31" s="76" t="s">
        <v>51</v>
      </c>
      <c r="H31" s="76"/>
      <c r="I31" s="8">
        <v>575</v>
      </c>
    </row>
    <row r="32" spans="2:9" ht="12.75">
      <c r="B32" s="79" t="s">
        <v>14</v>
      </c>
      <c r="C32" s="79"/>
      <c r="D32" s="10"/>
      <c r="E32" s="10"/>
      <c r="F32" s="11">
        <v>20</v>
      </c>
      <c r="G32" s="12" t="s">
        <v>46</v>
      </c>
      <c r="H32" s="13">
        <v>2.7390000000000003</v>
      </c>
      <c r="I32" s="14">
        <v>54.78</v>
      </c>
    </row>
    <row r="33" spans="2:10" ht="12.75">
      <c r="B33" s="80" t="s">
        <v>22</v>
      </c>
      <c r="C33" s="80"/>
      <c r="D33" s="80"/>
      <c r="E33" s="80"/>
      <c r="F33" s="4"/>
      <c r="G33" s="4"/>
      <c r="H33" s="8"/>
      <c r="I33" s="20">
        <f>SUM(I26:I32)</f>
        <v>3095.78</v>
      </c>
      <c r="J33" s="8">
        <v>3095.78</v>
      </c>
    </row>
    <row r="34" spans="6:9" ht="12.75">
      <c r="F34" s="4"/>
      <c r="G34" s="4"/>
      <c r="H34" s="8"/>
      <c r="I34" s="8"/>
    </row>
    <row r="35" spans="2:9" ht="12.75">
      <c r="B35" s="78" t="s">
        <v>47</v>
      </c>
      <c r="C35" s="78"/>
      <c r="F35" s="4"/>
      <c r="G35" s="17">
        <v>0.06</v>
      </c>
      <c r="H35" s="8"/>
      <c r="I35" s="8"/>
    </row>
    <row r="36" spans="2:11" ht="12.75">
      <c r="B36" t="s">
        <v>38</v>
      </c>
      <c r="F36" s="4"/>
      <c r="G36" s="4"/>
      <c r="H36" s="8"/>
      <c r="I36" s="20">
        <f>(I23*G35*(4/12))+(I33*G35*(2/12))</f>
        <v>52.768676</v>
      </c>
      <c r="J36" s="8">
        <v>52.768676</v>
      </c>
      <c r="K36" s="20">
        <f>J36/G35</f>
        <v>879.4779333333333</v>
      </c>
    </row>
    <row r="37" spans="2:11" ht="12.75">
      <c r="B37" s="81" t="s">
        <v>23</v>
      </c>
      <c r="C37" s="81"/>
      <c r="D37" s="81"/>
      <c r="E37" s="10"/>
      <c r="F37" s="12"/>
      <c r="G37" s="12"/>
      <c r="H37" s="14"/>
      <c r="I37" s="21">
        <f>I23+I33</f>
        <v>4186.3238</v>
      </c>
      <c r="J37" s="14">
        <v>4239.092476</v>
      </c>
      <c r="K37" s="20">
        <f>I37+J36</f>
        <v>4239.092476</v>
      </c>
    </row>
    <row r="38" spans="2:9" ht="12.75">
      <c r="B38" s="80" t="s">
        <v>24</v>
      </c>
      <c r="C38" s="80"/>
      <c r="D38" s="80"/>
      <c r="E38" s="80"/>
      <c r="F38" s="4"/>
      <c r="G38" s="4"/>
      <c r="H38" s="8"/>
      <c r="I38" s="8">
        <v>1510.9075240000002</v>
      </c>
    </row>
    <row r="39" spans="2:9" ht="12.75">
      <c r="B39" s="82"/>
      <c r="C39" s="82"/>
      <c r="D39" s="82"/>
      <c r="E39" s="82"/>
      <c r="F39" s="82"/>
      <c r="G39" s="82"/>
      <c r="H39" s="82"/>
      <c r="I39" s="82"/>
    </row>
    <row r="40" spans="2:9" ht="12.75">
      <c r="B40" s="77" t="s">
        <v>25</v>
      </c>
      <c r="C40" s="77"/>
      <c r="F40" s="4"/>
      <c r="G40" s="4"/>
      <c r="H40" s="8"/>
      <c r="I40" s="8"/>
    </row>
    <row r="41" spans="2:9" ht="12.75">
      <c r="B41" s="78" t="s">
        <v>26</v>
      </c>
      <c r="C41" s="78"/>
      <c r="D41" s="78"/>
      <c r="E41" s="78"/>
      <c r="F41" s="4"/>
      <c r="G41" s="4"/>
      <c r="H41" s="8"/>
      <c r="I41" s="7">
        <v>80</v>
      </c>
    </row>
    <row r="42" spans="2:9" ht="12.75">
      <c r="B42" s="77" t="s">
        <v>35</v>
      </c>
      <c r="C42" s="77"/>
      <c r="D42" s="77"/>
      <c r="E42" s="77"/>
      <c r="F42" s="4"/>
      <c r="G42" s="4"/>
      <c r="H42" s="8"/>
      <c r="I42" s="7">
        <v>160</v>
      </c>
    </row>
    <row r="43" spans="2:9" ht="12.75">
      <c r="B43" s="78" t="s">
        <v>27</v>
      </c>
      <c r="C43" s="78"/>
      <c r="F43" s="4"/>
      <c r="G43" s="4"/>
      <c r="H43" s="8"/>
      <c r="I43" s="7">
        <v>5</v>
      </c>
    </row>
    <row r="44" spans="2:9" ht="12.75">
      <c r="B44" s="78" t="s">
        <v>28</v>
      </c>
      <c r="C44" s="78"/>
      <c r="F44" s="4"/>
      <c r="G44" s="4"/>
      <c r="H44" s="8"/>
      <c r="I44" s="7">
        <v>30</v>
      </c>
    </row>
    <row r="45" spans="2:9" ht="12.75">
      <c r="B45" s="81" t="s">
        <v>29</v>
      </c>
      <c r="C45" s="81"/>
      <c r="D45" s="81"/>
      <c r="E45" s="10"/>
      <c r="F45" s="12"/>
      <c r="G45" s="12"/>
      <c r="H45" s="14"/>
      <c r="I45" s="14">
        <v>275</v>
      </c>
    </row>
    <row r="46" spans="6:9" ht="12.75">
      <c r="F46" s="4"/>
      <c r="G46" s="4"/>
      <c r="H46" s="8"/>
      <c r="I46" s="8"/>
    </row>
    <row r="47" spans="2:9" ht="12.75">
      <c r="B47" s="81" t="s">
        <v>30</v>
      </c>
      <c r="C47" s="81"/>
      <c r="D47" s="10"/>
      <c r="E47" s="10"/>
      <c r="F47" s="12"/>
      <c r="G47" s="12"/>
      <c r="H47" s="14"/>
      <c r="I47" s="14">
        <v>4514.092476</v>
      </c>
    </row>
    <row r="48" spans="6:9" ht="12.75">
      <c r="F48" s="4"/>
      <c r="G48" s="4"/>
      <c r="H48" s="8"/>
      <c r="I48" s="8"/>
    </row>
    <row r="49" spans="2:9" ht="12.75">
      <c r="B49" s="1" t="s">
        <v>31</v>
      </c>
      <c r="C49" s="5"/>
      <c r="D49" s="5"/>
      <c r="E49" s="5"/>
      <c r="F49" s="5"/>
      <c r="G49" s="5"/>
      <c r="H49" s="8"/>
      <c r="I49" s="8">
        <v>1235.9075240000002</v>
      </c>
    </row>
    <row r="50" spans="6:9" ht="12.75">
      <c r="F50" s="4"/>
      <c r="G50" s="4"/>
      <c r="H50" s="8"/>
      <c r="I50" s="8"/>
    </row>
    <row r="51" spans="2:9" ht="12.75">
      <c r="B51" s="78" t="s">
        <v>32</v>
      </c>
      <c r="C51" s="78"/>
      <c r="D51" s="78"/>
      <c r="E51" s="78"/>
      <c r="F51" s="6">
        <v>50</v>
      </c>
      <c r="G51" s="4" t="s">
        <v>46</v>
      </c>
      <c r="H51" s="7">
        <v>10</v>
      </c>
      <c r="I51" s="8">
        <v>500</v>
      </c>
    </row>
    <row r="52" spans="6:9" ht="12.75">
      <c r="F52" s="4"/>
      <c r="G52" s="4"/>
      <c r="H52" s="8"/>
      <c r="I52" s="8"/>
    </row>
    <row r="53" spans="2:9" ht="12.75">
      <c r="B53" s="81" t="s">
        <v>33</v>
      </c>
      <c r="C53" s="81"/>
      <c r="D53" s="81"/>
      <c r="E53" s="81"/>
      <c r="F53" s="81"/>
      <c r="G53" s="12"/>
      <c r="H53" s="14"/>
      <c r="I53" s="14">
        <v>735.9075240000002</v>
      </c>
    </row>
    <row r="55" spans="2:9" ht="12.75">
      <c r="B55" s="18" t="s">
        <v>34</v>
      </c>
      <c r="C55" s="5"/>
      <c r="D55" s="5"/>
      <c r="E55" s="5"/>
      <c r="F55" s="5"/>
      <c r="G55" s="5"/>
      <c r="H55" s="5"/>
      <c r="I55" s="5"/>
    </row>
    <row r="56" ht="12.75">
      <c r="B56" s="65" t="s">
        <v>113</v>
      </c>
    </row>
    <row r="58" spans="2:8" ht="15">
      <c r="B58" s="70" t="s">
        <v>131</v>
      </c>
      <c r="C58" s="71"/>
      <c r="D58" s="71"/>
      <c r="E58" s="71"/>
      <c r="F58" s="71"/>
      <c r="G58" s="71"/>
      <c r="H58" s="71"/>
    </row>
    <row r="59" spans="3:7" ht="15">
      <c r="C59" s="71" t="s">
        <v>133</v>
      </c>
      <c r="D59" s="71"/>
      <c r="E59" s="71"/>
      <c r="F59" s="71"/>
      <c r="G59" s="71"/>
    </row>
    <row r="60" ht="12.75">
      <c r="B60" t="s">
        <v>135</v>
      </c>
    </row>
    <row r="61" spans="2:4" ht="12.75">
      <c r="B61" t="s">
        <v>129</v>
      </c>
      <c r="D61" s="65" t="s">
        <v>137</v>
      </c>
    </row>
    <row r="62" ht="12.75">
      <c r="B62" t="s">
        <v>130</v>
      </c>
    </row>
    <row r="63" spans="2:4" ht="12.75">
      <c r="B63" t="s">
        <v>132</v>
      </c>
      <c r="D63" s="65" t="s">
        <v>136</v>
      </c>
    </row>
    <row r="64" ht="12.75">
      <c r="B64" t="s">
        <v>134</v>
      </c>
    </row>
  </sheetData>
  <sheetProtection/>
  <mergeCells count="38">
    <mergeCell ref="B51:E51"/>
    <mergeCell ref="B53:F53"/>
    <mergeCell ref="B43:C43"/>
    <mergeCell ref="B44:C44"/>
    <mergeCell ref="B45:D45"/>
    <mergeCell ref="B47:C47"/>
    <mergeCell ref="B38:E38"/>
    <mergeCell ref="B40:C40"/>
    <mergeCell ref="B41:E41"/>
    <mergeCell ref="B42:E42"/>
    <mergeCell ref="B39:I39"/>
    <mergeCell ref="B32:C32"/>
    <mergeCell ref="B33:E33"/>
    <mergeCell ref="B35:C35"/>
    <mergeCell ref="B37:D37"/>
    <mergeCell ref="B26:C26"/>
    <mergeCell ref="B27:D27"/>
    <mergeCell ref="B29:D29"/>
    <mergeCell ref="B31:C31"/>
    <mergeCell ref="B28:D28"/>
    <mergeCell ref="B16:C16"/>
    <mergeCell ref="B17:C17"/>
    <mergeCell ref="B18:C18"/>
    <mergeCell ref="B25:E25"/>
    <mergeCell ref="B1:E1"/>
    <mergeCell ref="B2:E2"/>
    <mergeCell ref="B6:C6"/>
    <mergeCell ref="B7:D7"/>
    <mergeCell ref="B8:I8"/>
    <mergeCell ref="E5:F5"/>
    <mergeCell ref="G31:H31"/>
    <mergeCell ref="B9:C9"/>
    <mergeCell ref="B10:C10"/>
    <mergeCell ref="B14:D14"/>
    <mergeCell ref="B19:C19"/>
    <mergeCell ref="B22:C22"/>
    <mergeCell ref="B23:D23"/>
    <mergeCell ref="B15:C15"/>
  </mergeCells>
  <hyperlinks>
    <hyperlink ref="B56" r:id="rId1" display="http://www.uky.edu/Ag/AgEcon/pubs/software/budgets_veg_melon.html"/>
    <hyperlink ref="D63" r:id="rId2" display="mailto:sisaacs@uky.edu"/>
    <hyperlink ref="D61" r:id="rId3" display="mailto:rtrimble@uky.edu"/>
  </hyperlinks>
  <printOptions/>
  <pageMargins left="0.75" right="0.75" top="1" bottom="1" header="0.5" footer="0.5"/>
  <pageSetup fitToHeight="1" fitToWidth="1" horizontalDpi="300" verticalDpi="300" orientation="portrait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12">
      <selection activeCell="L33" sqref="L33"/>
    </sheetView>
  </sheetViews>
  <sheetFormatPr defaultColWidth="9.140625" defaultRowHeight="12.75"/>
  <cols>
    <col min="5" max="5" width="15.57421875" style="0" customWidth="1"/>
    <col min="6" max="6" width="10.421875" style="0" customWidth="1"/>
    <col min="7" max="7" width="10.8515625" style="0" customWidth="1"/>
    <col min="8" max="8" width="12.140625" style="0" bestFit="1" customWidth="1"/>
    <col min="9" max="9" width="10.7109375" style="0" customWidth="1"/>
  </cols>
  <sheetData>
    <row r="1" spans="1:11" ht="12.75">
      <c r="A1" t="s">
        <v>142</v>
      </c>
      <c r="B1" s="77" t="s">
        <v>93</v>
      </c>
      <c r="C1" s="77"/>
      <c r="D1" s="77"/>
      <c r="E1" s="77"/>
      <c r="F1" s="30" t="s">
        <v>75</v>
      </c>
      <c r="G1" s="30"/>
      <c r="H1" s="30" t="s">
        <v>76</v>
      </c>
      <c r="I1" s="30"/>
      <c r="J1" s="30" t="s">
        <v>77</v>
      </c>
      <c r="K1" s="30"/>
    </row>
    <row r="2" spans="2:10" ht="12.75">
      <c r="B2" s="77" t="s">
        <v>94</v>
      </c>
      <c r="C2" s="77"/>
      <c r="D2" s="77"/>
      <c r="E2" s="77"/>
      <c r="F2" s="36">
        <v>0.16</v>
      </c>
      <c r="H2" s="36">
        <v>0.1</v>
      </c>
      <c r="J2" s="31">
        <v>9</v>
      </c>
    </row>
    <row r="3" ht="12.75">
      <c r="B3" s="2">
        <v>2007</v>
      </c>
    </row>
    <row r="4" spans="5:10" ht="12.75">
      <c r="E4" s="75" t="s">
        <v>0</v>
      </c>
      <c r="F4" s="75"/>
      <c r="G4" s="3" t="s">
        <v>81</v>
      </c>
      <c r="H4" s="3" t="s">
        <v>1</v>
      </c>
      <c r="I4" s="3" t="s">
        <v>2</v>
      </c>
      <c r="J4" s="3" t="s">
        <v>3</v>
      </c>
    </row>
    <row r="5" ht="12.75">
      <c r="G5" s="27" t="s">
        <v>82</v>
      </c>
    </row>
    <row r="6" spans="2:10" ht="12.75">
      <c r="B6" s="77" t="s">
        <v>4</v>
      </c>
      <c r="C6" s="77"/>
      <c r="F6" s="6"/>
      <c r="G6" s="27" t="s">
        <v>83</v>
      </c>
      <c r="H6" s="4"/>
      <c r="I6" s="7"/>
      <c r="J6" s="4"/>
    </row>
    <row r="7" spans="2:14" ht="12.75">
      <c r="B7" s="78" t="s">
        <v>72</v>
      </c>
      <c r="C7" s="78"/>
      <c r="D7" s="78"/>
      <c r="F7" s="6">
        <v>396</v>
      </c>
      <c r="H7" s="4" t="s">
        <v>52</v>
      </c>
      <c r="I7" s="7">
        <v>1.12</v>
      </c>
      <c r="J7" s="8">
        <f>I7*F7</f>
        <v>443.52000000000004</v>
      </c>
      <c r="L7" s="22"/>
      <c r="N7" s="22"/>
    </row>
    <row r="8" spans="2:10" ht="12.75">
      <c r="B8" s="74"/>
      <c r="C8" s="74"/>
      <c r="D8" s="74"/>
      <c r="E8" s="74"/>
      <c r="F8" s="74"/>
      <c r="G8" s="74"/>
      <c r="H8" s="74"/>
      <c r="I8" s="74"/>
      <c r="J8" s="74"/>
    </row>
    <row r="9" spans="2:13" ht="12.75">
      <c r="B9" s="77" t="s">
        <v>5</v>
      </c>
      <c r="C9" s="77"/>
      <c r="F9" s="4"/>
      <c r="G9" s="4"/>
      <c r="H9" s="4"/>
      <c r="I9" s="8"/>
      <c r="J9" s="8"/>
      <c r="M9" s="24"/>
    </row>
    <row r="10" spans="2:10" ht="12.75">
      <c r="B10" s="77" t="s">
        <v>6</v>
      </c>
      <c r="C10" s="77"/>
      <c r="F10" s="4"/>
      <c r="G10" s="4"/>
      <c r="H10" s="4"/>
      <c r="I10" s="8"/>
      <c r="J10" s="8"/>
    </row>
    <row r="11" spans="2:13" ht="12.75">
      <c r="B11" t="s">
        <v>85</v>
      </c>
      <c r="D11" t="s">
        <v>86</v>
      </c>
      <c r="F11" s="51">
        <v>2</v>
      </c>
      <c r="G11" s="52">
        <f>$H$2</f>
        <v>0.1</v>
      </c>
      <c r="H11" s="4" t="s">
        <v>55</v>
      </c>
      <c r="I11" s="40">
        <v>16</v>
      </c>
      <c r="J11" s="8">
        <f>I11*G11*F11</f>
        <v>3.2</v>
      </c>
      <c r="M11" s="24"/>
    </row>
    <row r="12" spans="2:10" ht="12.75">
      <c r="B12" t="s">
        <v>54</v>
      </c>
      <c r="F12" s="51">
        <v>2</v>
      </c>
      <c r="G12" s="52">
        <f>$H$2</f>
        <v>0.1</v>
      </c>
      <c r="H12" s="4" t="s">
        <v>56</v>
      </c>
      <c r="I12" s="40">
        <v>75</v>
      </c>
      <c r="J12" s="8">
        <f aca="true" t="shared" si="0" ref="J12:J21">I12*G12*F12</f>
        <v>15</v>
      </c>
    </row>
    <row r="13" spans="2:12" ht="12.75">
      <c r="B13" t="s">
        <v>9</v>
      </c>
      <c r="F13" s="27">
        <v>15</v>
      </c>
      <c r="G13" s="53">
        <v>1</v>
      </c>
      <c r="H13" s="4" t="s">
        <v>78</v>
      </c>
      <c r="I13" s="40">
        <f>3.5*0.5</f>
        <v>1.75</v>
      </c>
      <c r="J13" s="8">
        <f t="shared" si="0"/>
        <v>26.25</v>
      </c>
      <c r="L13" t="s">
        <v>121</v>
      </c>
    </row>
    <row r="14" spans="2:10" ht="12.75">
      <c r="B14" s="78" t="s">
        <v>57</v>
      </c>
      <c r="C14" s="78"/>
      <c r="D14" s="78"/>
      <c r="F14" s="51">
        <v>1</v>
      </c>
      <c r="G14" s="52">
        <f>$H$2</f>
        <v>0.1</v>
      </c>
      <c r="H14" s="5" t="s">
        <v>88</v>
      </c>
      <c r="I14" s="40">
        <v>120</v>
      </c>
      <c r="J14" s="8">
        <f t="shared" si="0"/>
        <v>12</v>
      </c>
    </row>
    <row r="15" spans="2:10" ht="12.75">
      <c r="B15" s="78" t="s">
        <v>80</v>
      </c>
      <c r="C15" s="78"/>
      <c r="D15" t="s">
        <v>79</v>
      </c>
      <c r="F15" s="51">
        <v>1</v>
      </c>
      <c r="G15" s="52">
        <f>$H$2</f>
        <v>0.1</v>
      </c>
      <c r="H15" s="5" t="s">
        <v>88</v>
      </c>
      <c r="I15" s="40">
        <v>37</v>
      </c>
      <c r="J15" s="8">
        <f t="shared" si="0"/>
        <v>3.7</v>
      </c>
    </row>
    <row r="16" spans="2:10" ht="12.75">
      <c r="B16" s="78" t="s">
        <v>62</v>
      </c>
      <c r="C16" s="78"/>
      <c r="F16" s="51">
        <v>1</v>
      </c>
      <c r="G16" s="50">
        <f>H2</f>
        <v>0.1</v>
      </c>
      <c r="H16" s="4" t="s">
        <v>87</v>
      </c>
      <c r="I16" s="40">
        <v>77</v>
      </c>
      <c r="J16" s="8">
        <f t="shared" si="0"/>
        <v>7.7</v>
      </c>
    </row>
    <row r="17" spans="2:12" ht="12.75">
      <c r="B17" s="78" t="s">
        <v>39</v>
      </c>
      <c r="C17" s="78"/>
      <c r="F17" s="27">
        <v>0</v>
      </c>
      <c r="G17" s="27"/>
      <c r="H17" s="4" t="s">
        <v>40</v>
      </c>
      <c r="I17" s="40">
        <v>0</v>
      </c>
      <c r="J17" s="8">
        <f t="shared" si="0"/>
        <v>0</v>
      </c>
      <c r="L17" t="s">
        <v>95</v>
      </c>
    </row>
    <row r="18" spans="2:10" ht="12.75">
      <c r="B18" s="78" t="s">
        <v>60</v>
      </c>
      <c r="C18" s="78"/>
      <c r="F18" s="27">
        <v>3</v>
      </c>
      <c r="G18" s="52">
        <f>H2</f>
        <v>0.1</v>
      </c>
      <c r="H18" s="4" t="s">
        <v>61</v>
      </c>
      <c r="I18" s="40">
        <v>3</v>
      </c>
      <c r="J18" s="8">
        <f t="shared" si="0"/>
        <v>0.9000000000000001</v>
      </c>
    </row>
    <row r="19" spans="2:10" ht="12.75">
      <c r="B19" t="s">
        <v>15</v>
      </c>
      <c r="D19" t="s">
        <v>90</v>
      </c>
      <c r="F19" s="9">
        <v>1</v>
      </c>
      <c r="G19" s="50">
        <f>F2</f>
        <v>0.16</v>
      </c>
      <c r="H19" s="4" t="s">
        <v>96</v>
      </c>
      <c r="I19" s="40">
        <v>0</v>
      </c>
      <c r="J19" s="8">
        <f t="shared" si="0"/>
        <v>0</v>
      </c>
    </row>
    <row r="20" spans="2:12" ht="12.75">
      <c r="B20" t="s">
        <v>109</v>
      </c>
      <c r="E20" t="s">
        <v>91</v>
      </c>
      <c r="F20" s="51">
        <v>1</v>
      </c>
      <c r="G20" s="52">
        <f>$F$2</f>
        <v>0.16</v>
      </c>
      <c r="H20" s="4" t="s">
        <v>59</v>
      </c>
      <c r="I20" s="40">
        <v>220</v>
      </c>
      <c r="J20" s="8">
        <f t="shared" si="0"/>
        <v>35.2</v>
      </c>
      <c r="L20" t="s">
        <v>92</v>
      </c>
    </row>
    <row r="21" spans="2:10" ht="12.75">
      <c r="B21" s="79" t="s">
        <v>17</v>
      </c>
      <c r="C21" s="79"/>
      <c r="D21" s="10" t="s">
        <v>90</v>
      </c>
      <c r="E21" s="10"/>
      <c r="F21" s="54">
        <v>0</v>
      </c>
      <c r="G21" s="54"/>
      <c r="H21" s="12" t="s">
        <v>46</v>
      </c>
      <c r="I21" s="55">
        <v>8</v>
      </c>
      <c r="J21" s="14">
        <f t="shared" si="0"/>
        <v>0</v>
      </c>
    </row>
    <row r="22" spans="2:10" ht="12.75">
      <c r="B22" s="80" t="s">
        <v>18</v>
      </c>
      <c r="C22" s="80"/>
      <c r="D22" s="80"/>
      <c r="F22" s="4"/>
      <c r="G22" s="4"/>
      <c r="H22" s="4"/>
      <c r="I22" s="8"/>
      <c r="J22" s="8">
        <f>SUM(J11:J21)</f>
        <v>103.95000000000002</v>
      </c>
    </row>
    <row r="23" spans="6:10" ht="12.75">
      <c r="F23" s="4"/>
      <c r="G23" s="4"/>
      <c r="H23" s="4"/>
      <c r="I23" s="8"/>
      <c r="J23" s="8"/>
    </row>
    <row r="24" spans="2:10" ht="12.75">
      <c r="B24" s="77" t="s">
        <v>19</v>
      </c>
      <c r="C24" s="77"/>
      <c r="D24" s="77"/>
      <c r="E24" s="77"/>
      <c r="F24" s="4"/>
      <c r="G24" s="4"/>
      <c r="H24" s="4"/>
      <c r="I24" s="8"/>
      <c r="J24" s="8"/>
    </row>
    <row r="25" spans="2:10" ht="12.75">
      <c r="B25" s="78" t="s">
        <v>65</v>
      </c>
      <c r="C25" s="78"/>
      <c r="F25" s="51">
        <v>1</v>
      </c>
      <c r="G25" s="52">
        <f>$F$2</f>
        <v>0.16</v>
      </c>
      <c r="H25" s="4" t="s">
        <v>48</v>
      </c>
      <c r="I25" s="40">
        <v>35</v>
      </c>
      <c r="J25" s="8">
        <f aca="true" t="shared" si="1" ref="J25:J31">I25*G25*F25</f>
        <v>5.6000000000000005</v>
      </c>
    </row>
    <row r="26" spans="2:12" ht="12.75">
      <c r="B26" s="78" t="s">
        <v>64</v>
      </c>
      <c r="C26" s="78"/>
      <c r="D26" s="78"/>
      <c r="F26" s="51">
        <v>1</v>
      </c>
      <c r="G26" s="56">
        <v>0.06</v>
      </c>
      <c r="H26" s="5" t="s">
        <v>51</v>
      </c>
      <c r="I26" s="40">
        <f>J7</f>
        <v>443.52000000000004</v>
      </c>
      <c r="J26" s="8">
        <f t="shared" si="1"/>
        <v>26.6112</v>
      </c>
      <c r="L26" t="s">
        <v>100</v>
      </c>
    </row>
    <row r="27" spans="2:12" ht="12.75">
      <c r="B27" s="78" t="s">
        <v>67</v>
      </c>
      <c r="C27" s="78"/>
      <c r="D27" s="78"/>
      <c r="F27" s="57">
        <f>$J$2</f>
        <v>9</v>
      </c>
      <c r="G27" s="53">
        <f>F2</f>
        <v>0.16</v>
      </c>
      <c r="H27" s="4" t="s">
        <v>66</v>
      </c>
      <c r="I27" s="40">
        <f>(56*0.45)</f>
        <v>25.2</v>
      </c>
      <c r="J27" s="8">
        <f t="shared" si="1"/>
        <v>36.288</v>
      </c>
      <c r="L27" t="s">
        <v>97</v>
      </c>
    </row>
    <row r="28" spans="2:12" ht="12.75">
      <c r="B28" s="78" t="s">
        <v>68</v>
      </c>
      <c r="C28" s="78"/>
      <c r="D28" s="78"/>
      <c r="F28" s="57">
        <f>$J$2</f>
        <v>9</v>
      </c>
      <c r="G28" s="53">
        <f>F2</f>
        <v>0.16</v>
      </c>
      <c r="H28" s="4" t="s">
        <v>66</v>
      </c>
      <c r="I28" s="40">
        <f>3</f>
        <v>3</v>
      </c>
      <c r="J28" s="8">
        <f t="shared" si="1"/>
        <v>4.32</v>
      </c>
      <c r="L28" t="s">
        <v>84</v>
      </c>
    </row>
    <row r="29" spans="2:12" ht="12.75">
      <c r="B29" s="5" t="s">
        <v>73</v>
      </c>
      <c r="C29" s="5"/>
      <c r="D29" s="5"/>
      <c r="F29" s="57">
        <f>$J$2</f>
        <v>9</v>
      </c>
      <c r="G29" s="53">
        <v>0.75</v>
      </c>
      <c r="H29" s="4" t="s">
        <v>74</v>
      </c>
      <c r="I29" s="40">
        <f>0.062*168*0.2</f>
        <v>2.0832</v>
      </c>
      <c r="J29" s="8">
        <f t="shared" si="1"/>
        <v>14.061600000000002</v>
      </c>
      <c r="L29" s="33" t="s">
        <v>102</v>
      </c>
    </row>
    <row r="30" spans="2:12" ht="12.75">
      <c r="B30" t="s">
        <v>63</v>
      </c>
      <c r="F30" s="9">
        <f>J2</f>
        <v>9</v>
      </c>
      <c r="G30" s="9">
        <v>50</v>
      </c>
      <c r="H30" s="4" t="s">
        <v>21</v>
      </c>
      <c r="I30" s="40">
        <v>0.05</v>
      </c>
      <c r="J30" s="8">
        <f t="shared" si="1"/>
        <v>22.5</v>
      </c>
      <c r="L30" t="s">
        <v>98</v>
      </c>
    </row>
    <row r="31" spans="2:10" ht="12.75">
      <c r="B31" s="10" t="s">
        <v>69</v>
      </c>
      <c r="C31" s="10"/>
      <c r="D31" s="10"/>
      <c r="E31" s="10"/>
      <c r="F31" s="58">
        <v>1</v>
      </c>
      <c r="G31" s="59">
        <f>$F$2</f>
        <v>0.16</v>
      </c>
      <c r="H31" s="12" t="s">
        <v>99</v>
      </c>
      <c r="I31" s="55">
        <v>78.7</v>
      </c>
      <c r="J31" s="14">
        <f t="shared" si="1"/>
        <v>12.592</v>
      </c>
    </row>
    <row r="32" spans="2:10" ht="12.75">
      <c r="B32" s="83" t="s">
        <v>22</v>
      </c>
      <c r="C32" s="83"/>
      <c r="D32" s="83"/>
      <c r="E32" s="83"/>
      <c r="F32" s="4"/>
      <c r="G32" s="4"/>
      <c r="H32" s="4"/>
      <c r="I32" s="8"/>
      <c r="J32" s="8">
        <f>SUM(J25:J31)</f>
        <v>121.97279999999999</v>
      </c>
    </row>
    <row r="33" spans="6:12" ht="12.75">
      <c r="F33" s="4"/>
      <c r="G33" s="4"/>
      <c r="H33" s="4"/>
      <c r="I33" s="8"/>
      <c r="J33" s="8"/>
      <c r="L33" s="84" t="s">
        <v>143</v>
      </c>
    </row>
    <row r="34" spans="2:12" ht="12.75">
      <c r="B34" s="78" t="s">
        <v>47</v>
      </c>
      <c r="C34" s="78"/>
      <c r="F34" s="4"/>
      <c r="G34" s="4"/>
      <c r="H34" s="60">
        <v>0.04</v>
      </c>
      <c r="I34" s="8"/>
      <c r="J34" s="8"/>
      <c r="L34" t="s">
        <v>105</v>
      </c>
    </row>
    <row r="35" spans="2:12" ht="12.75">
      <c r="B35" t="s">
        <v>38</v>
      </c>
      <c r="C35" s="51" t="s">
        <v>138</v>
      </c>
      <c r="F35" s="4"/>
      <c r="G35" s="4"/>
      <c r="H35" s="4"/>
      <c r="I35" s="8"/>
      <c r="J35" s="20">
        <f>(J22*H34*(4/12))+(J32*H34*(2/12))</f>
        <v>2.1991519999999998</v>
      </c>
      <c r="L35" t="s">
        <v>104</v>
      </c>
    </row>
    <row r="36" spans="2:10" ht="12.75">
      <c r="B36" s="81" t="s">
        <v>23</v>
      </c>
      <c r="C36" s="81"/>
      <c r="D36" s="81"/>
      <c r="E36" s="10"/>
      <c r="F36" s="12"/>
      <c r="G36" s="12"/>
      <c r="H36" s="12"/>
      <c r="I36" s="14"/>
      <c r="J36" s="62">
        <f>J22+J32+J35</f>
        <v>228.121952</v>
      </c>
    </row>
    <row r="37" spans="2:10" ht="12.75">
      <c r="B37" s="80" t="s">
        <v>24</v>
      </c>
      <c r="C37" s="80"/>
      <c r="D37" s="80"/>
      <c r="E37" s="80"/>
      <c r="F37" s="4"/>
      <c r="G37" s="4"/>
      <c r="H37" s="4"/>
      <c r="I37" s="8"/>
      <c r="J37" s="63">
        <f>J7-J36</f>
        <v>215.39804800000005</v>
      </c>
    </row>
    <row r="38" spans="2:10" ht="12.75">
      <c r="B38" s="82"/>
      <c r="C38" s="82"/>
      <c r="D38" s="82"/>
      <c r="E38" s="82"/>
      <c r="F38" s="82"/>
      <c r="G38" s="82"/>
      <c r="H38" s="82"/>
      <c r="I38" s="82"/>
      <c r="J38" s="82"/>
    </row>
    <row r="39" spans="2:10" ht="12.75">
      <c r="B39" s="77" t="s">
        <v>25</v>
      </c>
      <c r="C39" s="77"/>
      <c r="F39" s="4"/>
      <c r="G39" s="4"/>
      <c r="H39" s="4"/>
      <c r="I39" s="8"/>
      <c r="J39" s="8"/>
    </row>
    <row r="40" spans="2:10" ht="12.75">
      <c r="B40" s="78" t="s">
        <v>106</v>
      </c>
      <c r="C40" s="78"/>
      <c r="D40" s="78"/>
      <c r="E40" s="78"/>
      <c r="F40" s="5" t="s">
        <v>107</v>
      </c>
      <c r="G40" s="4"/>
      <c r="H40" s="52">
        <f aca="true" t="shared" si="2" ref="H40:H45">$F$2</f>
        <v>0.16</v>
      </c>
      <c r="I40" s="47">
        <v>50</v>
      </c>
      <c r="J40" s="40">
        <f aca="true" t="shared" si="3" ref="J40:J45">I40*H40</f>
        <v>8</v>
      </c>
    </row>
    <row r="41" spans="2:10" ht="12.75">
      <c r="B41" s="77" t="s">
        <v>35</v>
      </c>
      <c r="C41" s="77"/>
      <c r="D41" s="77"/>
      <c r="E41" s="77"/>
      <c r="F41" s="4"/>
      <c r="G41" s="4"/>
      <c r="H41" s="52">
        <f t="shared" si="2"/>
        <v>0.16</v>
      </c>
      <c r="I41" s="47">
        <v>100</v>
      </c>
      <c r="J41" s="40">
        <f t="shared" si="3"/>
        <v>16</v>
      </c>
    </row>
    <row r="42" spans="2:12" ht="12.75">
      <c r="B42" t="s">
        <v>16</v>
      </c>
      <c r="D42" t="s">
        <v>91</v>
      </c>
      <c r="G42" s="31" t="s">
        <v>58</v>
      </c>
      <c r="H42" s="52">
        <f t="shared" si="2"/>
        <v>0.16</v>
      </c>
      <c r="I42" s="48">
        <v>220</v>
      </c>
      <c r="J42" s="61">
        <f t="shared" si="3"/>
        <v>35.2</v>
      </c>
      <c r="L42" t="s">
        <v>92</v>
      </c>
    </row>
    <row r="43" spans="2:10" ht="12.75">
      <c r="B43" s="78" t="s">
        <v>27</v>
      </c>
      <c r="C43" s="78"/>
      <c r="F43" s="4"/>
      <c r="G43" s="4"/>
      <c r="H43" s="52">
        <f t="shared" si="2"/>
        <v>0.16</v>
      </c>
      <c r="I43" s="49">
        <v>1589</v>
      </c>
      <c r="J43" s="8">
        <f t="shared" si="3"/>
        <v>254.24</v>
      </c>
    </row>
    <row r="44" spans="2:10" ht="12.75">
      <c r="B44" s="5" t="s">
        <v>108</v>
      </c>
      <c r="C44" s="5"/>
      <c r="F44" s="4"/>
      <c r="G44" s="4"/>
      <c r="H44" s="52">
        <f t="shared" si="2"/>
        <v>0.16</v>
      </c>
      <c r="I44" s="49">
        <v>30.64</v>
      </c>
      <c r="J44" s="8">
        <f t="shared" si="3"/>
        <v>4.9024</v>
      </c>
    </row>
    <row r="45" spans="2:10" ht="12.75">
      <c r="B45" s="78" t="s">
        <v>70</v>
      </c>
      <c r="C45" s="78"/>
      <c r="F45" s="4"/>
      <c r="G45" s="4"/>
      <c r="H45" s="52">
        <f t="shared" si="2"/>
        <v>0.16</v>
      </c>
      <c r="I45" s="49">
        <v>112.5</v>
      </c>
      <c r="J45" s="8">
        <f t="shared" si="3"/>
        <v>18</v>
      </c>
    </row>
    <row r="46" spans="2:10" ht="12.75">
      <c r="B46" s="81" t="s">
        <v>29</v>
      </c>
      <c r="C46" s="81"/>
      <c r="D46" s="81"/>
      <c r="E46" s="10"/>
      <c r="F46" s="12"/>
      <c r="G46" s="12"/>
      <c r="H46" s="12"/>
      <c r="I46" s="14"/>
      <c r="J46" s="62">
        <f>SUM(J40:J45)</f>
        <v>336.3424</v>
      </c>
    </row>
    <row r="47" spans="6:10" ht="12.75">
      <c r="F47" s="4"/>
      <c r="G47" s="4"/>
      <c r="H47" s="4"/>
      <c r="I47" s="8"/>
      <c r="J47" s="8"/>
    </row>
    <row r="48" spans="2:10" ht="12.75">
      <c r="B48" s="81" t="s">
        <v>30</v>
      </c>
      <c r="C48" s="81"/>
      <c r="D48" s="10"/>
      <c r="E48" s="10"/>
      <c r="F48" s="12"/>
      <c r="G48" s="12"/>
      <c r="H48" s="12"/>
      <c r="I48" s="14"/>
      <c r="J48" s="14">
        <f>J46+J36</f>
        <v>564.464352</v>
      </c>
    </row>
    <row r="49" spans="6:10" ht="12.75">
      <c r="F49" s="4"/>
      <c r="G49" s="4"/>
      <c r="H49" s="4"/>
      <c r="I49" s="8"/>
      <c r="J49" s="8"/>
    </row>
    <row r="50" spans="2:10" ht="12.75">
      <c r="B50" s="1" t="s">
        <v>31</v>
      </c>
      <c r="C50" s="5"/>
      <c r="D50" s="5"/>
      <c r="E50" s="5"/>
      <c r="F50" s="5"/>
      <c r="G50" s="5"/>
      <c r="H50" s="5"/>
      <c r="I50" s="8"/>
      <c r="J50" s="63">
        <f>J7-J48</f>
        <v>-120.94435199999992</v>
      </c>
    </row>
    <row r="51" spans="6:10" ht="12.75">
      <c r="F51" s="6" t="s">
        <v>58</v>
      </c>
      <c r="G51" s="6"/>
      <c r="H51" s="4"/>
      <c r="I51" s="8"/>
      <c r="J51" s="8"/>
    </row>
    <row r="52" spans="2:13" ht="12.75">
      <c r="B52" s="78" t="s">
        <v>32</v>
      </c>
      <c r="C52" s="78"/>
      <c r="D52" s="78"/>
      <c r="E52" s="78"/>
      <c r="F52" s="27">
        <v>65</v>
      </c>
      <c r="G52" s="6"/>
      <c r="H52" s="4" t="s">
        <v>46</v>
      </c>
      <c r="I52" s="40">
        <v>6.5</v>
      </c>
      <c r="J52" s="8">
        <f>F52*I52</f>
        <v>422.5</v>
      </c>
      <c r="K52" s="20"/>
      <c r="M52" s="20"/>
    </row>
    <row r="53" spans="6:10" ht="12.75">
      <c r="F53" s="4"/>
      <c r="G53" s="4"/>
      <c r="H53" s="4"/>
      <c r="I53" s="8"/>
      <c r="J53" s="8"/>
    </row>
    <row r="54" spans="2:11" ht="12.75">
      <c r="B54" s="81" t="s">
        <v>33</v>
      </c>
      <c r="C54" s="81"/>
      <c r="D54" s="81"/>
      <c r="E54" s="81"/>
      <c r="F54" s="81"/>
      <c r="G54" s="23"/>
      <c r="H54" s="12"/>
      <c r="I54" s="14"/>
      <c r="J54" s="62">
        <f>J50-J52</f>
        <v>-543.444352</v>
      </c>
      <c r="K54" t="s">
        <v>110</v>
      </c>
    </row>
    <row r="55" spans="2:10" ht="12.75">
      <c r="B55" s="64"/>
      <c r="C55" s="64"/>
      <c r="D55" s="64"/>
      <c r="E55" s="64"/>
      <c r="F55" s="64"/>
      <c r="G55" s="64"/>
      <c r="H55" s="66"/>
      <c r="I55" s="67"/>
      <c r="J55" s="68"/>
    </row>
    <row r="56" spans="2:10" ht="12.75">
      <c r="B56" s="64" t="s">
        <v>127</v>
      </c>
      <c r="C56" s="64"/>
      <c r="D56" s="64"/>
      <c r="E56" s="64"/>
      <c r="F56" s="64"/>
      <c r="G56" s="64"/>
      <c r="H56" s="66"/>
      <c r="I56" s="67"/>
      <c r="J56" s="68"/>
    </row>
    <row r="57" spans="2:12" ht="12.75">
      <c r="B57" s="64"/>
      <c r="C57" s="64"/>
      <c r="D57" s="64"/>
      <c r="E57" s="64"/>
      <c r="F57" s="64"/>
      <c r="G57" s="4" t="s">
        <v>128</v>
      </c>
      <c r="H57">
        <v>45</v>
      </c>
      <c r="I57" s="69">
        <v>3</v>
      </c>
      <c r="J57" s="69">
        <f>H57*I57</f>
        <v>135</v>
      </c>
      <c r="L57" t="s">
        <v>139</v>
      </c>
    </row>
    <row r="58" spans="2:10" ht="12.75">
      <c r="B58" s="64"/>
      <c r="C58" s="64"/>
      <c r="D58" s="64"/>
      <c r="E58" s="64"/>
      <c r="F58" s="64"/>
      <c r="G58" s="64"/>
      <c r="H58" s="66"/>
      <c r="I58" s="67"/>
      <c r="J58" s="68">
        <f>J54+J57</f>
        <v>-408.444352</v>
      </c>
    </row>
    <row r="59" spans="2:10" ht="12.75">
      <c r="B59" t="s">
        <v>111</v>
      </c>
      <c r="C59" s="64"/>
      <c r="D59" s="64"/>
      <c r="E59" s="64"/>
      <c r="F59" s="64"/>
      <c r="G59" s="64"/>
      <c r="H59" s="66"/>
      <c r="I59" s="67"/>
      <c r="J59" s="68"/>
    </row>
    <row r="60" ht="12.75">
      <c r="B60" s="18" t="s">
        <v>34</v>
      </c>
    </row>
    <row r="61" spans="3:10" ht="12.75">
      <c r="C61" s="5"/>
      <c r="D61" s="5"/>
      <c r="E61" s="5"/>
      <c r="F61" s="5"/>
      <c r="G61" s="5"/>
      <c r="H61" s="5"/>
      <c r="I61" s="5"/>
      <c r="J61" s="5"/>
    </row>
  </sheetData>
  <sheetProtection formatColumns="0"/>
  <mergeCells count="34">
    <mergeCell ref="B8:J8"/>
    <mergeCell ref="E4:F4"/>
    <mergeCell ref="B1:E1"/>
    <mergeCell ref="B2:E2"/>
    <mergeCell ref="B6:C6"/>
    <mergeCell ref="B7:D7"/>
    <mergeCell ref="B9:C9"/>
    <mergeCell ref="B10:C10"/>
    <mergeCell ref="B14:D14"/>
    <mergeCell ref="B18:C18"/>
    <mergeCell ref="B21:C21"/>
    <mergeCell ref="B22:D22"/>
    <mergeCell ref="B15:C15"/>
    <mergeCell ref="B16:C16"/>
    <mergeCell ref="B17:C17"/>
    <mergeCell ref="B32:E32"/>
    <mergeCell ref="B34:C34"/>
    <mergeCell ref="B36:D36"/>
    <mergeCell ref="B24:E24"/>
    <mergeCell ref="B25:C25"/>
    <mergeCell ref="B26:D26"/>
    <mergeCell ref="B28:D28"/>
    <mergeCell ref="B27:D27"/>
    <mergeCell ref="B37:E37"/>
    <mergeCell ref="B39:C39"/>
    <mergeCell ref="B40:E40"/>
    <mergeCell ref="B41:E41"/>
    <mergeCell ref="B38:J38"/>
    <mergeCell ref="B52:E52"/>
    <mergeCell ref="B54:F54"/>
    <mergeCell ref="B43:C43"/>
    <mergeCell ref="B45:C45"/>
    <mergeCell ref="B46:D46"/>
    <mergeCell ref="B48:C48"/>
  </mergeCells>
  <printOptions/>
  <pageMargins left="0.75" right="0.75" top="0.75" bottom="0.75" header="0.5" footer="0.5"/>
  <pageSetup fitToHeight="2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6"/>
  <sheetViews>
    <sheetView workbookViewId="0" topLeftCell="A1">
      <selection activeCell="M12" sqref="M12"/>
    </sheetView>
  </sheetViews>
  <sheetFormatPr defaultColWidth="9.140625" defaultRowHeight="12.75"/>
  <cols>
    <col min="5" max="5" width="15.57421875" style="0" customWidth="1"/>
    <col min="6" max="6" width="10.421875" style="0" customWidth="1"/>
    <col min="7" max="7" width="10.8515625" style="0" customWidth="1"/>
    <col min="8" max="8" width="12.140625" style="0" bestFit="1" customWidth="1"/>
    <col min="9" max="9" width="10.7109375" style="0" customWidth="1"/>
    <col min="22" max="23" width="10.7109375" style="0" customWidth="1"/>
    <col min="24" max="24" width="12.28125" style="0" customWidth="1"/>
    <col min="25" max="25" width="11.140625" style="0" customWidth="1"/>
  </cols>
  <sheetData>
    <row r="1" spans="2:25" ht="12.75">
      <c r="B1" s="77" t="s">
        <v>93</v>
      </c>
      <c r="C1" s="77"/>
      <c r="D1" s="77"/>
      <c r="E1" s="77"/>
      <c r="F1" s="30" t="s">
        <v>114</v>
      </c>
      <c r="H1" s="30" t="s">
        <v>75</v>
      </c>
      <c r="I1" s="30"/>
      <c r="J1" s="30" t="s">
        <v>76</v>
      </c>
      <c r="K1" s="30"/>
      <c r="L1" s="30" t="s">
        <v>77</v>
      </c>
      <c r="M1" s="30"/>
      <c r="U1" t="s">
        <v>115</v>
      </c>
      <c r="V1" t="s">
        <v>117</v>
      </c>
      <c r="W1" t="s">
        <v>118</v>
      </c>
      <c r="X1" t="s">
        <v>119</v>
      </c>
      <c r="Y1" t="s">
        <v>120</v>
      </c>
    </row>
    <row r="2" spans="2:25" ht="12.75">
      <c r="B2" s="77" t="s">
        <v>94</v>
      </c>
      <c r="C2" s="77"/>
      <c r="D2" s="77"/>
      <c r="E2" s="77"/>
      <c r="F2" s="31">
        <v>3000</v>
      </c>
      <c r="H2" s="36">
        <f>J7/(F2+J7)</f>
        <v>0.4230769230769231</v>
      </c>
      <c r="J2" s="36">
        <v>0.15</v>
      </c>
      <c r="L2" s="31">
        <v>12</v>
      </c>
      <c r="U2" s="22">
        <v>0.75</v>
      </c>
      <c r="V2" s="22">
        <v>-625.7933454545455</v>
      </c>
      <c r="W2" s="22">
        <v>-585.3561913043479</v>
      </c>
      <c r="X2" s="22">
        <v>-557.7888</v>
      </c>
      <c r="Y2" s="22">
        <v>-522.8468</v>
      </c>
    </row>
    <row r="3" spans="2:25" ht="12.75">
      <c r="B3" s="2">
        <v>2007</v>
      </c>
      <c r="U3" s="22">
        <v>1</v>
      </c>
      <c r="V3" s="22">
        <v>-599.8211529411765</v>
      </c>
      <c r="W3" s="22">
        <v>-536.5388</v>
      </c>
      <c r="X3" s="22">
        <v>-481.3782736842104</v>
      </c>
      <c r="Y3" s="22">
        <v>-415.0588</v>
      </c>
    </row>
    <row r="4" spans="21:25" ht="12.75">
      <c r="U4" s="22">
        <v>1.25</v>
      </c>
      <c r="V4" s="22">
        <v>-569.9616571428571</v>
      </c>
      <c r="W4" s="22">
        <v>-480.34680000000003</v>
      </c>
      <c r="X4" s="22">
        <v>-393.8088</v>
      </c>
      <c r="Y4" s="22">
        <v>-292.3046823529412</v>
      </c>
    </row>
    <row r="5" spans="5:25" ht="12.75">
      <c r="E5" s="75" t="s">
        <v>0</v>
      </c>
      <c r="F5" s="75"/>
      <c r="G5" s="3" t="s">
        <v>81</v>
      </c>
      <c r="H5" s="3" t="s">
        <v>1</v>
      </c>
      <c r="I5" s="3" t="s">
        <v>2</v>
      </c>
      <c r="J5" s="3" t="s">
        <v>3</v>
      </c>
      <c r="L5" s="73" t="s">
        <v>140</v>
      </c>
      <c r="M5" s="73"/>
      <c r="N5" s="73"/>
      <c r="O5" s="73"/>
      <c r="P5" s="73"/>
      <c r="U5" s="22">
        <v>1.5</v>
      </c>
      <c r="V5" s="22">
        <v>-536.5388</v>
      </c>
      <c r="W5" s="22">
        <v>-417.63110769230775</v>
      </c>
      <c r="X5" s="22">
        <v>-296.6745142857143</v>
      </c>
      <c r="Y5" s="22">
        <v>-157.0788</v>
      </c>
    </row>
    <row r="6" spans="2:25" ht="12.75">
      <c r="B6" s="77" t="s">
        <v>4</v>
      </c>
      <c r="C6" s="77"/>
      <c r="F6" s="6"/>
      <c r="G6" s="27" t="s">
        <v>82</v>
      </c>
      <c r="H6" s="4"/>
      <c r="I6" s="7"/>
      <c r="J6" s="4"/>
      <c r="L6" s="78" t="s">
        <v>141</v>
      </c>
      <c r="M6" s="78"/>
      <c r="N6" s="78"/>
      <c r="O6" s="78"/>
      <c r="P6" s="78"/>
      <c r="U6" s="22">
        <v>1.75</v>
      </c>
      <c r="V6" s="22">
        <v>-499.84150270270266</v>
      </c>
      <c r="W6" s="22">
        <v>-349.1165777777777</v>
      </c>
      <c r="X6" s="22">
        <v>-191.27970909090914</v>
      </c>
      <c r="Y6" s="22">
        <v>-11.350378947368426</v>
      </c>
    </row>
    <row r="7" spans="2:25" ht="12.75">
      <c r="B7" s="78" t="s">
        <v>72</v>
      </c>
      <c r="C7" s="78"/>
      <c r="D7" s="78"/>
      <c r="F7" s="6">
        <v>800</v>
      </c>
      <c r="G7" s="27" t="s">
        <v>83</v>
      </c>
      <c r="H7" s="4" t="s">
        <v>52</v>
      </c>
      <c r="I7" s="7">
        <f>R18</f>
        <v>2.75</v>
      </c>
      <c r="J7" s="8">
        <f>I7*F7</f>
        <v>2200</v>
      </c>
      <c r="L7" s="72" t="s">
        <v>58</v>
      </c>
      <c r="M7" t="s">
        <v>58</v>
      </c>
      <c r="N7" s="72" t="s">
        <v>58</v>
      </c>
      <c r="O7" t="s">
        <v>58</v>
      </c>
      <c r="U7" s="22">
        <v>2</v>
      </c>
      <c r="V7" s="22">
        <v>-460.1282736842105</v>
      </c>
      <c r="W7" s="22">
        <v>-275.4245142857144</v>
      </c>
      <c r="X7" s="22">
        <v>-78.7018434782608</v>
      </c>
      <c r="Y7" s="44">
        <v>143.3052</v>
      </c>
    </row>
    <row r="8" spans="2:25" ht="12.75">
      <c r="B8" s="74"/>
      <c r="C8" s="74"/>
      <c r="D8" s="74"/>
      <c r="E8" s="74"/>
      <c r="F8" s="74"/>
      <c r="G8" s="74"/>
      <c r="H8" s="74"/>
      <c r="I8" s="74"/>
      <c r="J8" s="74"/>
      <c r="U8" s="22">
        <v>2.25</v>
      </c>
      <c r="V8" s="22">
        <v>-417.63110769230775</v>
      </c>
      <c r="W8" s="22">
        <v>-197.09052413793097</v>
      </c>
      <c r="X8" s="44">
        <v>40.16120000000001</v>
      </c>
      <c r="Y8" s="22">
        <v>305.61262857142856</v>
      </c>
    </row>
    <row r="9" spans="2:25" ht="12.75">
      <c r="B9" s="77" t="s">
        <v>5</v>
      </c>
      <c r="C9" s="77"/>
      <c r="F9" s="4"/>
      <c r="G9" s="4"/>
      <c r="H9" s="4"/>
      <c r="I9" s="8"/>
      <c r="J9" s="8"/>
      <c r="M9" s="38"/>
      <c r="U9" s="22">
        <v>2.5</v>
      </c>
      <c r="V9" s="22">
        <v>-372.5588</v>
      </c>
      <c r="W9" s="22">
        <v>-114.5788</v>
      </c>
      <c r="X9" s="22">
        <v>164.5552</v>
      </c>
      <c r="Y9" s="22">
        <v>474.52847272727286</v>
      </c>
    </row>
    <row r="10" spans="2:25" ht="12.75">
      <c r="B10" s="77" t="s">
        <v>6</v>
      </c>
      <c r="C10" s="77"/>
      <c r="F10" s="4"/>
      <c r="G10" s="4"/>
      <c r="H10" s="4"/>
      <c r="I10" s="8"/>
      <c r="J10" s="8"/>
      <c r="U10" s="22">
        <v>2.75</v>
      </c>
      <c r="V10" s="22">
        <v>-325.0997756097561</v>
      </c>
      <c r="W10" s="22">
        <v>-28.293638709677452</v>
      </c>
      <c r="X10" s="22">
        <v>293.84196923076934</v>
      </c>
      <c r="Y10" s="20">
        <v>649.1907652173911</v>
      </c>
    </row>
    <row r="11" spans="2:25" ht="12.75">
      <c r="B11" t="s">
        <v>85</v>
      </c>
      <c r="D11" t="s">
        <v>86</v>
      </c>
      <c r="F11" s="31">
        <v>2</v>
      </c>
      <c r="G11" s="16">
        <f>$J$2</f>
        <v>0.15</v>
      </c>
      <c r="H11" s="4" t="s">
        <v>55</v>
      </c>
      <c r="I11" s="7">
        <v>16</v>
      </c>
      <c r="J11" s="8">
        <f aca="true" t="shared" si="0" ref="J11:J20">I11*G11*F11</f>
        <v>4.8</v>
      </c>
      <c r="M11" s="38"/>
      <c r="U11" s="22">
        <v>3</v>
      </c>
      <c r="V11" s="22">
        <v>-275.4245142857144</v>
      </c>
      <c r="W11" s="44">
        <v>61.41120000000001</v>
      </c>
      <c r="X11" s="22">
        <v>427.47786666666684</v>
      </c>
      <c r="Y11" s="22">
        <v>828.8811999999998</v>
      </c>
    </row>
    <row r="12" spans="2:25" ht="12.75">
      <c r="B12" t="s">
        <v>54</v>
      </c>
      <c r="F12" s="31">
        <v>2</v>
      </c>
      <c r="G12" s="16">
        <f>$J$2</f>
        <v>0.15</v>
      </c>
      <c r="H12" s="4" t="s">
        <v>56</v>
      </c>
      <c r="I12" s="7">
        <v>75</v>
      </c>
      <c r="J12" s="8">
        <f t="shared" si="0"/>
        <v>22.5</v>
      </c>
      <c r="U12" s="22">
        <v>3.25</v>
      </c>
      <c r="V12" s="22">
        <v>-223.68763720930224</v>
      </c>
      <c r="W12" s="22">
        <v>154.2248363636363</v>
      </c>
      <c r="X12" s="22">
        <v>564.9969142857144</v>
      </c>
      <c r="Y12" s="22">
        <v>1012.9964</v>
      </c>
    </row>
    <row r="13" spans="2:25" ht="12.75">
      <c r="B13" t="s">
        <v>9</v>
      </c>
      <c r="C13" t="s">
        <v>89</v>
      </c>
      <c r="F13" s="6">
        <v>15</v>
      </c>
      <c r="G13" s="28">
        <v>1</v>
      </c>
      <c r="H13" s="4" t="s">
        <v>78</v>
      </c>
      <c r="I13" s="7">
        <f>3.5*0.5</f>
        <v>1.75</v>
      </c>
      <c r="J13" s="8">
        <f t="shared" si="0"/>
        <v>26.25</v>
      </c>
      <c r="U13" s="22">
        <v>3.5</v>
      </c>
      <c r="V13" s="22">
        <v>-170.02970909090914</v>
      </c>
      <c r="W13" s="22">
        <v>249.8729647058824</v>
      </c>
      <c r="X13" s="22">
        <v>705.9974068965519</v>
      </c>
      <c r="Y13" s="22">
        <v>1201.0258153846155</v>
      </c>
    </row>
    <row r="14" spans="2:25" ht="12.75">
      <c r="B14" s="78" t="s">
        <v>57</v>
      </c>
      <c r="C14" s="78"/>
      <c r="D14" s="78"/>
      <c r="F14" s="31">
        <v>1</v>
      </c>
      <c r="G14" s="16">
        <f>$J$2</f>
        <v>0.15</v>
      </c>
      <c r="H14" s="5" t="s">
        <v>88</v>
      </c>
      <c r="I14" s="7">
        <v>120</v>
      </c>
      <c r="J14" s="8">
        <f t="shared" si="0"/>
        <v>18</v>
      </c>
      <c r="U14" s="22">
        <v>3.75</v>
      </c>
      <c r="V14" s="22">
        <v>-114.5788</v>
      </c>
      <c r="W14" s="22">
        <v>348.11262857142856</v>
      </c>
      <c r="X14" s="22">
        <v>850.1311999999998</v>
      </c>
      <c r="Y14" s="22">
        <v>1392.5345333333335</v>
      </c>
    </row>
    <row r="15" spans="2:25" ht="12.75">
      <c r="B15" s="78" t="s">
        <v>80</v>
      </c>
      <c r="C15" s="78"/>
      <c r="D15" t="s">
        <v>79</v>
      </c>
      <c r="F15" s="31">
        <v>1</v>
      </c>
      <c r="G15" s="16">
        <f>$J$2</f>
        <v>0.15</v>
      </c>
      <c r="H15" s="5" t="s">
        <v>88</v>
      </c>
      <c r="I15" s="7">
        <v>37</v>
      </c>
      <c r="J15" s="8">
        <f t="shared" si="0"/>
        <v>5.55</v>
      </c>
      <c r="U15" s="22">
        <v>4</v>
      </c>
      <c r="V15" s="22">
        <v>-57.4518434782608</v>
      </c>
      <c r="W15" s="22">
        <v>448.72786666666684</v>
      </c>
      <c r="X15" s="22">
        <v>997.0950709677418</v>
      </c>
      <c r="Y15" s="22">
        <v>1587.1497714285715</v>
      </c>
    </row>
    <row r="16" spans="2:10" ht="12.75">
      <c r="B16" s="78" t="s">
        <v>62</v>
      </c>
      <c r="C16" s="78"/>
      <c r="F16" s="31">
        <v>1</v>
      </c>
      <c r="G16" s="26">
        <f>J2</f>
        <v>0.15</v>
      </c>
      <c r="H16" s="4" t="s">
        <v>87</v>
      </c>
      <c r="I16" s="7">
        <v>77</v>
      </c>
      <c r="J16" s="8">
        <f t="shared" si="0"/>
        <v>11.549999999999999</v>
      </c>
    </row>
    <row r="17" spans="2:25" ht="12.75">
      <c r="B17" s="78" t="s">
        <v>39</v>
      </c>
      <c r="C17" s="78"/>
      <c r="F17" s="6">
        <v>0</v>
      </c>
      <c r="G17" s="6"/>
      <c r="H17" s="4" t="s">
        <v>40</v>
      </c>
      <c r="I17" s="7">
        <v>0</v>
      </c>
      <c r="J17" s="8">
        <f t="shared" si="0"/>
        <v>0</v>
      </c>
      <c r="L17" t="s">
        <v>95</v>
      </c>
      <c r="U17" t="s">
        <v>122</v>
      </c>
      <c r="V17" s="43">
        <v>0.1</v>
      </c>
      <c r="W17" s="43">
        <v>0.1</v>
      </c>
      <c r="X17" s="43">
        <v>0.15</v>
      </c>
      <c r="Y17" s="43">
        <v>0.2</v>
      </c>
    </row>
    <row r="18" spans="2:18" ht="12.75">
      <c r="B18" s="78" t="s">
        <v>60</v>
      </c>
      <c r="C18" s="78"/>
      <c r="F18" s="6">
        <v>3</v>
      </c>
      <c r="G18" s="16">
        <f>J2</f>
        <v>0.15</v>
      </c>
      <c r="H18" s="4" t="s">
        <v>61</v>
      </c>
      <c r="I18" s="7">
        <v>3</v>
      </c>
      <c r="J18" s="8">
        <f t="shared" si="0"/>
        <v>1.3499999999999999</v>
      </c>
      <c r="R18" s="42">
        <v>2.75</v>
      </c>
    </row>
    <row r="19" spans="2:25" ht="12.75">
      <c r="B19" t="s">
        <v>15</v>
      </c>
      <c r="D19" t="s">
        <v>90</v>
      </c>
      <c r="F19" s="9">
        <v>1</v>
      </c>
      <c r="G19" s="25">
        <f>H2</f>
        <v>0.4230769230769231</v>
      </c>
      <c r="H19" s="4" t="s">
        <v>96</v>
      </c>
      <c r="I19" s="7">
        <v>0</v>
      </c>
      <c r="J19" s="8">
        <f t="shared" si="0"/>
        <v>0</v>
      </c>
      <c r="Q19" s="20">
        <f>J35</f>
        <v>462.02187692307695</v>
      </c>
      <c r="R19" s="20">
        <f>J45</f>
        <v>885.1361538461538</v>
      </c>
      <c r="S19" s="20">
        <f>J51</f>
        <v>559</v>
      </c>
      <c r="T19" s="20">
        <f>J53</f>
        <v>293.84196923076934</v>
      </c>
      <c r="V19" t="s">
        <v>123</v>
      </c>
      <c r="W19" t="s">
        <v>124</v>
      </c>
      <c r="X19" t="s">
        <v>125</v>
      </c>
      <c r="Y19" t="s">
        <v>126</v>
      </c>
    </row>
    <row r="20" spans="2:25" ht="12.75">
      <c r="B20" s="79" t="s">
        <v>17</v>
      </c>
      <c r="C20" s="79"/>
      <c r="D20" s="10" t="s">
        <v>90</v>
      </c>
      <c r="E20" s="10"/>
      <c r="F20" s="11">
        <v>12</v>
      </c>
      <c r="G20" s="45"/>
      <c r="H20" s="12" t="s">
        <v>46</v>
      </c>
      <c r="I20" s="13">
        <v>8</v>
      </c>
      <c r="J20" s="14">
        <f t="shared" si="0"/>
        <v>0</v>
      </c>
      <c r="U20" s="46">
        <v>1.5</v>
      </c>
      <c r="V20" s="22">
        <v>339.92022857142854</v>
      </c>
      <c r="W20" s="22">
        <v>597.7542857142857</v>
      </c>
      <c r="X20" s="22">
        <v>559</v>
      </c>
      <c r="Y20" s="22">
        <v>-296.6745142857143</v>
      </c>
    </row>
    <row r="21" spans="2:25" ht="12.75">
      <c r="B21" s="80" t="s">
        <v>18</v>
      </c>
      <c r="C21" s="80"/>
      <c r="D21" s="80"/>
      <c r="F21" s="4"/>
      <c r="G21" s="4"/>
      <c r="H21" s="4"/>
      <c r="I21" s="8"/>
      <c r="J21" s="8">
        <f>SUM(J11:J20)</f>
        <v>89.99999999999999</v>
      </c>
      <c r="U21" s="46">
        <v>1.75</v>
      </c>
      <c r="V21" s="22">
        <v>366.59880000000004</v>
      </c>
      <c r="W21" s="22">
        <v>665.680909090909</v>
      </c>
      <c r="X21" s="22">
        <v>559</v>
      </c>
      <c r="Y21" s="22">
        <v>-191.27970909090914</v>
      </c>
    </row>
    <row r="22" spans="6:25" ht="12.75">
      <c r="F22" s="4"/>
      <c r="G22" s="4"/>
      <c r="H22" s="19"/>
      <c r="I22" s="8"/>
      <c r="J22" s="8"/>
      <c r="U22" s="46">
        <v>2</v>
      </c>
      <c r="V22" s="22">
        <v>392.0009739130434</v>
      </c>
      <c r="W22" s="22">
        <v>727.7008695652173</v>
      </c>
      <c r="X22" s="22">
        <v>559</v>
      </c>
      <c r="Y22" s="22">
        <v>-78.7018434782608</v>
      </c>
    </row>
    <row r="23" spans="2:25" ht="12.75">
      <c r="B23" s="77" t="s">
        <v>19</v>
      </c>
      <c r="C23" s="77"/>
      <c r="D23" s="77"/>
      <c r="E23" s="77"/>
      <c r="F23" s="4"/>
      <c r="G23" s="4"/>
      <c r="H23" s="4"/>
      <c r="I23" s="8"/>
      <c r="J23" s="8"/>
      <c r="U23" s="46">
        <v>2.25</v>
      </c>
      <c r="V23" s="22">
        <v>416.2863</v>
      </c>
      <c r="W23" s="22">
        <v>784.5525</v>
      </c>
      <c r="X23" s="22">
        <v>559</v>
      </c>
      <c r="Y23" s="22">
        <v>40.16120000000001</v>
      </c>
    </row>
    <row r="24" spans="2:25" ht="12.75">
      <c r="B24" s="78" t="s">
        <v>65</v>
      </c>
      <c r="C24" s="78"/>
      <c r="F24">
        <v>1</v>
      </c>
      <c r="G24" s="16">
        <f>$H$2</f>
        <v>0.4230769230769231</v>
      </c>
      <c r="H24" s="4" t="s">
        <v>48</v>
      </c>
      <c r="I24" s="7">
        <v>35</v>
      </c>
      <c r="J24" s="8">
        <f aca="true" t="shared" si="1" ref="J24:J30">I24*G24*F24</f>
        <v>14.807692307692308</v>
      </c>
      <c r="U24" s="46">
        <v>2.5</v>
      </c>
      <c r="V24" s="22">
        <v>439.58880000000005</v>
      </c>
      <c r="W24" s="22">
        <v>836.856</v>
      </c>
      <c r="X24" s="22">
        <v>559</v>
      </c>
      <c r="Y24" s="22">
        <v>164.5552</v>
      </c>
    </row>
    <row r="25" spans="2:25" ht="12.75">
      <c r="B25" s="78" t="s">
        <v>64</v>
      </c>
      <c r="C25" s="78"/>
      <c r="D25" s="78"/>
      <c r="F25">
        <v>1</v>
      </c>
      <c r="G25" s="39">
        <v>0.06</v>
      </c>
      <c r="H25" s="5" t="s">
        <v>51</v>
      </c>
      <c r="I25" s="7">
        <f>J7</f>
        <v>2200</v>
      </c>
      <c r="J25" s="8">
        <f t="shared" si="1"/>
        <v>132</v>
      </c>
      <c r="L25" t="s">
        <v>100</v>
      </c>
      <c r="U25" s="46">
        <v>2.75</v>
      </c>
      <c r="V25" s="22">
        <v>462.02187692307695</v>
      </c>
      <c r="W25" s="22">
        <v>885.1361538461538</v>
      </c>
      <c r="X25" s="22">
        <v>559</v>
      </c>
      <c r="Y25" s="22">
        <v>293.84196923076934</v>
      </c>
    </row>
    <row r="26" spans="2:25" ht="12.75">
      <c r="B26" s="78" t="s">
        <v>67</v>
      </c>
      <c r="C26" s="78"/>
      <c r="D26" s="78"/>
      <c r="F26" s="15">
        <f>$L$2</f>
        <v>12</v>
      </c>
      <c r="G26" s="28">
        <f>H2</f>
        <v>0.4230769230769231</v>
      </c>
      <c r="H26" s="4" t="s">
        <v>66</v>
      </c>
      <c r="I26" s="7">
        <f>(56*0.45)</f>
        <v>25.2</v>
      </c>
      <c r="J26" s="8">
        <f t="shared" si="1"/>
        <v>127.93846153846152</v>
      </c>
      <c r="L26" t="s">
        <v>97</v>
      </c>
      <c r="U26" s="46">
        <v>3</v>
      </c>
      <c r="V26" s="22">
        <v>483.6821333333333</v>
      </c>
      <c r="W26" s="22">
        <v>929.84</v>
      </c>
      <c r="X26" s="22">
        <v>559</v>
      </c>
      <c r="Y26" s="22">
        <v>427.47786666666684</v>
      </c>
    </row>
    <row r="27" spans="2:25" ht="12.75">
      <c r="B27" s="78" t="s">
        <v>68</v>
      </c>
      <c r="C27" s="78"/>
      <c r="D27" s="78"/>
      <c r="F27" s="15">
        <f>$L$2</f>
        <v>12</v>
      </c>
      <c r="G27" s="28">
        <f>H2</f>
        <v>0.4230769230769231</v>
      </c>
      <c r="H27" s="4" t="s">
        <v>66</v>
      </c>
      <c r="I27" s="7">
        <f>3</f>
        <v>3</v>
      </c>
      <c r="J27" s="8">
        <f t="shared" si="1"/>
        <v>15.23076923076923</v>
      </c>
      <c r="L27" t="s">
        <v>84</v>
      </c>
      <c r="U27" s="46">
        <v>3.25</v>
      </c>
      <c r="V27" s="22">
        <v>504.6523714285714</v>
      </c>
      <c r="W27" s="22">
        <v>971.3507142857143</v>
      </c>
      <c r="X27" s="22">
        <v>559</v>
      </c>
      <c r="Y27" s="22">
        <v>564.9969142857144</v>
      </c>
    </row>
    <row r="28" spans="2:25" ht="12.75">
      <c r="B28" s="5" t="s">
        <v>73</v>
      </c>
      <c r="C28" s="5"/>
      <c r="D28" s="5"/>
      <c r="F28" s="15">
        <f>$L$2</f>
        <v>12</v>
      </c>
      <c r="G28" s="28">
        <v>0.75</v>
      </c>
      <c r="H28" s="4" t="s">
        <v>74</v>
      </c>
      <c r="I28" s="7">
        <f>0.062*168*0.2</f>
        <v>2.0832</v>
      </c>
      <c r="J28" s="8">
        <f t="shared" si="1"/>
        <v>18.748800000000003</v>
      </c>
      <c r="L28" s="33" t="s">
        <v>102</v>
      </c>
      <c r="U28" s="46">
        <v>3.5</v>
      </c>
      <c r="V28" s="22">
        <v>525.003972413793</v>
      </c>
      <c r="W28" s="22">
        <v>1009.9986206896551</v>
      </c>
      <c r="X28" s="22">
        <v>559</v>
      </c>
      <c r="Y28" s="22">
        <v>705.9974068965519</v>
      </c>
    </row>
    <row r="29" spans="2:25" ht="12.75">
      <c r="B29" t="s">
        <v>63</v>
      </c>
      <c r="F29" s="32">
        <f>L2</f>
        <v>12</v>
      </c>
      <c r="G29" s="32">
        <v>50</v>
      </c>
      <c r="H29" s="4" t="s">
        <v>21</v>
      </c>
      <c r="I29" s="7">
        <v>0.05</v>
      </c>
      <c r="J29" s="8">
        <f t="shared" si="1"/>
        <v>30</v>
      </c>
      <c r="L29" t="s">
        <v>98</v>
      </c>
      <c r="U29" s="46">
        <v>3.75</v>
      </c>
      <c r="V29" s="22">
        <v>544.7988</v>
      </c>
      <c r="W29" s="22">
        <v>1046.07</v>
      </c>
      <c r="X29" s="22">
        <v>559</v>
      </c>
      <c r="Y29" s="22">
        <v>850.1311999999998</v>
      </c>
    </row>
    <row r="30" spans="2:25" ht="12.75">
      <c r="B30" s="10" t="s">
        <v>69</v>
      </c>
      <c r="C30" s="10"/>
      <c r="D30" s="10"/>
      <c r="E30" s="10"/>
      <c r="F30" s="10">
        <v>1</v>
      </c>
      <c r="G30" s="29">
        <f>$H$2</f>
        <v>0.4230769230769231</v>
      </c>
      <c r="H30" s="12" t="s">
        <v>99</v>
      </c>
      <c r="I30" s="13">
        <v>78.7</v>
      </c>
      <c r="J30" s="14">
        <f t="shared" si="1"/>
        <v>33.29615384615385</v>
      </c>
      <c r="U30" s="46">
        <v>4</v>
      </c>
      <c r="V30" s="22">
        <v>564.090735483871</v>
      </c>
      <c r="W30" s="22">
        <v>1079.8141935483873</v>
      </c>
      <c r="X30" s="22">
        <v>559</v>
      </c>
      <c r="Y30" s="22">
        <v>997.0950709677418</v>
      </c>
    </row>
    <row r="31" spans="2:10" ht="12.75">
      <c r="B31" s="83" t="s">
        <v>22</v>
      </c>
      <c r="C31" s="83"/>
      <c r="D31" s="83"/>
      <c r="E31" s="83"/>
      <c r="F31" s="4"/>
      <c r="G31" s="4"/>
      <c r="H31" s="4"/>
      <c r="I31" s="8"/>
      <c r="J31" s="8">
        <f>SUM(J24:J30)</f>
        <v>372.02187692307695</v>
      </c>
    </row>
    <row r="32" spans="6:13" ht="12.75">
      <c r="F32" s="4"/>
      <c r="G32" s="4"/>
      <c r="H32" s="4"/>
      <c r="I32" s="8"/>
      <c r="J32" s="8"/>
      <c r="L32" s="35" t="s">
        <v>103</v>
      </c>
      <c r="M32" t="s">
        <v>101</v>
      </c>
    </row>
    <row r="33" spans="2:13" ht="12.75">
      <c r="B33" s="78" t="s">
        <v>47</v>
      </c>
      <c r="C33" s="78"/>
      <c r="F33" s="4"/>
      <c r="G33" s="4"/>
      <c r="H33" s="17">
        <v>0.06</v>
      </c>
      <c r="I33" s="8"/>
      <c r="J33" s="8"/>
      <c r="M33" t="s">
        <v>105</v>
      </c>
    </row>
    <row r="34" spans="2:13" ht="12.75">
      <c r="B34" t="s">
        <v>38</v>
      </c>
      <c r="C34" s="34" t="s">
        <v>71</v>
      </c>
      <c r="F34" s="4"/>
      <c r="G34" s="4"/>
      <c r="H34" s="4"/>
      <c r="I34" s="8"/>
      <c r="J34" s="20">
        <f>(J21*H33*(4/12))+(J31*H33*(2/12))</f>
        <v>5.520218769230769</v>
      </c>
      <c r="M34" t="s">
        <v>104</v>
      </c>
    </row>
    <row r="35" spans="2:10" ht="12.75">
      <c r="B35" s="81" t="s">
        <v>23</v>
      </c>
      <c r="C35" s="81"/>
      <c r="D35" s="81"/>
      <c r="E35" s="10"/>
      <c r="F35" s="12"/>
      <c r="G35" s="12"/>
      <c r="H35" s="12"/>
      <c r="I35" s="14"/>
      <c r="J35" s="14">
        <f>J21+J31</f>
        <v>462.02187692307695</v>
      </c>
    </row>
    <row r="36" spans="2:10" ht="12.75">
      <c r="B36" s="80" t="s">
        <v>24</v>
      </c>
      <c r="C36" s="80"/>
      <c r="D36" s="80"/>
      <c r="E36" s="80"/>
      <c r="F36" s="4"/>
      <c r="G36" s="4"/>
      <c r="H36" s="4"/>
      <c r="I36" s="8"/>
      <c r="J36" s="8">
        <f>J7-J35</f>
        <v>1737.978123076923</v>
      </c>
    </row>
    <row r="37" spans="2:10" ht="12.75">
      <c r="B37" s="82"/>
      <c r="C37" s="82"/>
      <c r="D37" s="82"/>
      <c r="E37" s="82"/>
      <c r="F37" s="82"/>
      <c r="G37" s="82"/>
      <c r="H37" s="82"/>
      <c r="I37" s="82"/>
      <c r="J37" s="82"/>
    </row>
    <row r="38" spans="2:10" ht="12.75">
      <c r="B38" s="77" t="s">
        <v>25</v>
      </c>
      <c r="C38" s="77"/>
      <c r="F38" s="4"/>
      <c r="G38" s="4"/>
      <c r="H38" s="4"/>
      <c r="I38" s="8"/>
      <c r="J38" s="8"/>
    </row>
    <row r="39" spans="2:10" ht="12.75">
      <c r="B39" s="78" t="s">
        <v>106</v>
      </c>
      <c r="C39" s="78"/>
      <c r="D39" s="78"/>
      <c r="E39" s="78"/>
      <c r="F39" s="5" t="s">
        <v>107</v>
      </c>
      <c r="G39" s="4"/>
      <c r="H39" s="16">
        <f aca="true" t="shared" si="2" ref="H39:H44">$H$2</f>
        <v>0.4230769230769231</v>
      </c>
      <c r="I39" s="37">
        <v>40</v>
      </c>
      <c r="J39" s="7">
        <f aca="true" t="shared" si="3" ref="J39:J44">I39*H39</f>
        <v>16.923076923076923</v>
      </c>
    </row>
    <row r="40" spans="2:10" ht="12.75">
      <c r="B40" s="77" t="s">
        <v>35</v>
      </c>
      <c r="C40" s="77"/>
      <c r="D40" s="77"/>
      <c r="E40" s="77"/>
      <c r="F40" s="4"/>
      <c r="G40" s="4"/>
      <c r="H40" s="16">
        <f t="shared" si="2"/>
        <v>0.4230769230769231</v>
      </c>
      <c r="I40" s="37">
        <v>100</v>
      </c>
      <c r="J40" s="7">
        <f t="shared" si="3"/>
        <v>42.30769230769231</v>
      </c>
    </row>
    <row r="41" spans="2:12" ht="12.75">
      <c r="B41" t="s">
        <v>16</v>
      </c>
      <c r="D41" t="s">
        <v>91</v>
      </c>
      <c r="G41" s="31" t="s">
        <v>58</v>
      </c>
      <c r="H41" s="16">
        <f t="shared" si="2"/>
        <v>0.4230769230769231</v>
      </c>
      <c r="I41" s="40">
        <v>220</v>
      </c>
      <c r="J41" s="41">
        <f t="shared" si="3"/>
        <v>93.07692307692308</v>
      </c>
      <c r="L41" t="s">
        <v>92</v>
      </c>
    </row>
    <row r="42" spans="2:10" ht="12.75">
      <c r="B42" s="78" t="s">
        <v>27</v>
      </c>
      <c r="C42" s="78"/>
      <c r="F42" s="4"/>
      <c r="G42" s="4"/>
      <c r="H42" s="16">
        <f t="shared" si="2"/>
        <v>0.4230769230769231</v>
      </c>
      <c r="I42" s="8">
        <v>1589</v>
      </c>
      <c r="J42" s="8">
        <f t="shared" si="3"/>
        <v>672.2692307692307</v>
      </c>
    </row>
    <row r="43" spans="2:10" ht="12.75">
      <c r="B43" s="5" t="s">
        <v>108</v>
      </c>
      <c r="C43" s="5"/>
      <c r="F43" s="4"/>
      <c r="G43" s="4"/>
      <c r="H43" s="16">
        <f t="shared" si="2"/>
        <v>0.4230769230769231</v>
      </c>
      <c r="I43" s="8">
        <v>30.64</v>
      </c>
      <c r="J43" s="8">
        <f t="shared" si="3"/>
        <v>12.963076923076922</v>
      </c>
    </row>
    <row r="44" spans="2:10" ht="12.75">
      <c r="B44" s="78" t="s">
        <v>70</v>
      </c>
      <c r="C44" s="78"/>
      <c r="F44" s="4"/>
      <c r="G44" s="4"/>
      <c r="H44" s="16">
        <f t="shared" si="2"/>
        <v>0.4230769230769231</v>
      </c>
      <c r="I44" s="8">
        <v>112.5</v>
      </c>
      <c r="J44" s="8">
        <f t="shared" si="3"/>
        <v>47.59615384615385</v>
      </c>
    </row>
    <row r="45" spans="2:10" ht="12.75">
      <c r="B45" s="81" t="s">
        <v>29</v>
      </c>
      <c r="C45" s="81"/>
      <c r="D45" s="81"/>
      <c r="E45" s="10"/>
      <c r="F45" s="12"/>
      <c r="G45" s="12"/>
      <c r="H45" s="12"/>
      <c r="I45" s="14"/>
      <c r="J45" s="14">
        <f>SUM(J39:J44)</f>
        <v>885.1361538461538</v>
      </c>
    </row>
    <row r="46" spans="6:10" ht="12.75">
      <c r="F46" s="4"/>
      <c r="G46" s="4"/>
      <c r="H46" s="4"/>
      <c r="I46" s="8"/>
      <c r="J46" s="8"/>
    </row>
    <row r="47" spans="2:10" ht="12.75">
      <c r="B47" s="81" t="s">
        <v>30</v>
      </c>
      <c r="C47" s="81"/>
      <c r="D47" s="10"/>
      <c r="E47" s="10"/>
      <c r="F47" s="12"/>
      <c r="G47" s="12"/>
      <c r="H47" s="12"/>
      <c r="I47" s="14"/>
      <c r="J47" s="14">
        <f>J45+J35</f>
        <v>1347.1580307692307</v>
      </c>
    </row>
    <row r="48" spans="6:10" ht="12.75">
      <c r="F48" s="4"/>
      <c r="G48" s="4"/>
      <c r="H48" s="4"/>
      <c r="I48" s="8"/>
      <c r="J48" s="8"/>
    </row>
    <row r="49" spans="2:10" ht="12.75">
      <c r="B49" s="1" t="s">
        <v>31</v>
      </c>
      <c r="C49" s="5"/>
      <c r="D49" s="5"/>
      <c r="E49" s="5"/>
      <c r="F49" s="5"/>
      <c r="G49" s="5"/>
      <c r="H49" s="5"/>
      <c r="I49" s="8"/>
      <c r="J49" s="8">
        <f>J7-J47</f>
        <v>852.8419692307693</v>
      </c>
    </row>
    <row r="50" spans="6:10" ht="12.75">
      <c r="F50" s="6" t="s">
        <v>58</v>
      </c>
      <c r="G50" s="6"/>
      <c r="H50" s="4"/>
      <c r="I50" s="8"/>
      <c r="J50" s="8"/>
    </row>
    <row r="51" spans="2:13" ht="12.75">
      <c r="B51" s="78" t="s">
        <v>32</v>
      </c>
      <c r="C51" s="78"/>
      <c r="D51" s="78"/>
      <c r="E51" s="78"/>
      <c r="F51" s="6">
        <f>14+6*L2</f>
        <v>86</v>
      </c>
      <c r="G51" s="6"/>
      <c r="H51" s="4" t="s">
        <v>46</v>
      </c>
      <c r="I51" s="7">
        <v>6.5</v>
      </c>
      <c r="J51" s="8">
        <f>F51*I51</f>
        <v>559</v>
      </c>
      <c r="K51" s="20"/>
      <c r="M51" s="20"/>
    </row>
    <row r="52" spans="6:10" ht="12.75">
      <c r="F52" s="4"/>
      <c r="G52" s="4"/>
      <c r="H52" s="4"/>
      <c r="I52" s="8"/>
      <c r="J52" s="8"/>
    </row>
    <row r="53" spans="2:11" ht="12.75">
      <c r="B53" s="81" t="s">
        <v>33</v>
      </c>
      <c r="C53" s="81"/>
      <c r="D53" s="81"/>
      <c r="E53" s="81"/>
      <c r="F53" s="81"/>
      <c r="G53" s="23"/>
      <c r="H53" s="12"/>
      <c r="I53" s="14"/>
      <c r="J53" s="14">
        <f>J49-J51</f>
        <v>293.84196923076934</v>
      </c>
      <c r="K53" t="s">
        <v>116</v>
      </c>
    </row>
    <row r="54" ht="12.75">
      <c r="K54" t="s">
        <v>112</v>
      </c>
    </row>
    <row r="55" spans="2:10" ht="12.75">
      <c r="B55" t="s">
        <v>111</v>
      </c>
      <c r="C55" s="5"/>
      <c r="D55" s="5"/>
      <c r="E55" s="5"/>
      <c r="F55" s="5"/>
      <c r="G55" s="5"/>
      <c r="H55" s="5"/>
      <c r="I55" s="5"/>
      <c r="J55" s="5"/>
    </row>
    <row r="56" ht="12.75">
      <c r="B56" s="18" t="s">
        <v>34</v>
      </c>
    </row>
  </sheetData>
  <sheetProtection formatColumns="0"/>
  <mergeCells count="35">
    <mergeCell ref="B51:E51"/>
    <mergeCell ref="B53:F53"/>
    <mergeCell ref="B42:C42"/>
    <mergeCell ref="B44:C44"/>
    <mergeCell ref="B45:D45"/>
    <mergeCell ref="B47:C47"/>
    <mergeCell ref="B36:E36"/>
    <mergeCell ref="B38:C38"/>
    <mergeCell ref="B39:E39"/>
    <mergeCell ref="B40:E40"/>
    <mergeCell ref="B37:J37"/>
    <mergeCell ref="B31:E31"/>
    <mergeCell ref="B33:C33"/>
    <mergeCell ref="B35:D35"/>
    <mergeCell ref="B23:E23"/>
    <mergeCell ref="B24:C24"/>
    <mergeCell ref="B25:D25"/>
    <mergeCell ref="B27:D27"/>
    <mergeCell ref="B26:D26"/>
    <mergeCell ref="B20:C20"/>
    <mergeCell ref="B21:D21"/>
    <mergeCell ref="B15:C15"/>
    <mergeCell ref="B16:C16"/>
    <mergeCell ref="B17:C17"/>
    <mergeCell ref="B9:C9"/>
    <mergeCell ref="B10:C10"/>
    <mergeCell ref="B14:D14"/>
    <mergeCell ref="B18:C18"/>
    <mergeCell ref="L6:P6"/>
    <mergeCell ref="B8:J8"/>
    <mergeCell ref="E5:F5"/>
    <mergeCell ref="B1:E1"/>
    <mergeCell ref="B2:E2"/>
    <mergeCell ref="B6:C6"/>
    <mergeCell ref="B7:D7"/>
  </mergeCells>
  <printOptions/>
  <pageMargins left="0.75" right="0.75" top="1" bottom="1" header="0.5" footer="0.5"/>
  <pageSetup fitToHeight="1" fitToWidth="1" horizontalDpi="300" verticalDpi="300" orientation="portrait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Pollinator Paradise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Strickler</dc:creator>
  <cp:keywords/>
  <dc:description/>
  <cp:lastModifiedBy>Karen Strickler</cp:lastModifiedBy>
  <cp:lastPrinted>2008-02-19T19:22:01Z</cp:lastPrinted>
  <dcterms:created xsi:type="dcterms:W3CDTF">2007-11-19T07:38:35Z</dcterms:created>
  <dcterms:modified xsi:type="dcterms:W3CDTF">2008-02-19T19:22:16Z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